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Tables" sheetId="1" r:id="rId1"/>
    <sheet name="Spells" sheetId="2" r:id="rId2"/>
    <sheet name="Units" sheetId="3" r:id="rId3"/>
    <sheet name="Race Unit Rankings" sheetId="4" r:id="rId4"/>
    <sheet name="Units Base Data" sheetId="5" r:id="rId5"/>
  </sheets>
  <definedNames>
    <definedName name="_xlnm.Print_Area" localSheetId="3">'Race Unit Rankings'!$A$24:$S$159</definedName>
    <definedName name="_xlnm.Print_Area" localSheetId="1">'Spells'!$A$1:$L$145</definedName>
    <definedName name="_xlnm.Print_Area" localSheetId="2">'Units'!$A$24:$AB$193</definedName>
    <definedName name="_xlnm.Print_Area" localSheetId="4">'Units Base Data'!$A$1:$K$170</definedName>
    <definedName name="_xlnm.Print_Titles" localSheetId="3">'Race Unit Rankings'!$24:$24</definedName>
    <definedName name="_xlnm.Print_Titles" localSheetId="1">'Spells'!$1:$1</definedName>
    <definedName name="_xlnm.Print_Titles" localSheetId="2">'Units'!$24:$24</definedName>
    <definedName name="_xlnm.Print_Titles" localSheetId="4">'Units Base Data'!$1:$1</definedName>
  </definedNames>
  <calcPr fullCalcOnLoad="1"/>
</workbook>
</file>

<file path=xl/sharedStrings.xml><?xml version="1.0" encoding="utf-8"?>
<sst xmlns="http://schemas.openxmlformats.org/spreadsheetml/2006/main" count="2714" uniqueCount="981">
  <si>
    <t>ATT</t>
  </si>
  <si>
    <t>DEF</t>
  </si>
  <si>
    <t>MOV</t>
  </si>
  <si>
    <t>LVL</t>
  </si>
  <si>
    <t>NAME</t>
  </si>
  <si>
    <t>DAM</t>
  </si>
  <si>
    <t>$$</t>
  </si>
  <si>
    <t>Glade Runner</t>
  </si>
  <si>
    <t>Swordsman</t>
  </si>
  <si>
    <t>Longbowman</t>
  </si>
  <si>
    <t>Nymph</t>
  </si>
  <si>
    <t>Scout</t>
  </si>
  <si>
    <t>Druid</t>
  </si>
  <si>
    <t>Militia</t>
  </si>
  <si>
    <t>Legionary</t>
  </si>
  <si>
    <t>Archer</t>
  </si>
  <si>
    <t>Avenger</t>
  </si>
  <si>
    <t>Paladin</t>
  </si>
  <si>
    <t>Pegasus Rider</t>
  </si>
  <si>
    <t>Charioteer</t>
  </si>
  <si>
    <t>Titan</t>
  </si>
  <si>
    <t>Peasant</t>
  </si>
  <si>
    <t>Rogue</t>
  </si>
  <si>
    <t>Pony Rider</t>
  </si>
  <si>
    <t>Sheriff</t>
  </si>
  <si>
    <t>Eagle Rider</t>
  </si>
  <si>
    <t>Leprechaun</t>
  </si>
  <si>
    <t>Axeman</t>
  </si>
  <si>
    <t>Crossbowman</t>
  </si>
  <si>
    <t>Berserker</t>
  </si>
  <si>
    <t>Boar Rider</t>
  </si>
  <si>
    <t>Engineer</t>
  </si>
  <si>
    <t>Mole</t>
  </si>
  <si>
    <t>Runemaster</t>
  </si>
  <si>
    <t>Steam Tank</t>
  </si>
  <si>
    <t>Halberdier</t>
  </si>
  <si>
    <t>Infantry</t>
  </si>
  <si>
    <t>Swashbuckler</t>
  </si>
  <si>
    <t>Cavalry</t>
  </si>
  <si>
    <t>Knight</t>
  </si>
  <si>
    <t>Air Galley</t>
  </si>
  <si>
    <t>Hatchling</t>
  </si>
  <si>
    <t>Charger</t>
  </si>
  <si>
    <t>Flamer</t>
  </si>
  <si>
    <t>Crusher</t>
  </si>
  <si>
    <t>Slither</t>
  </si>
  <si>
    <t>Flyer</t>
  </si>
  <si>
    <t>Red Dragon</t>
  </si>
  <si>
    <t>Snowscraper</t>
  </si>
  <si>
    <t>Raider</t>
  </si>
  <si>
    <t>Shard Thrower</t>
  </si>
  <si>
    <t>Wolf Rider</t>
  </si>
  <si>
    <t>Frost Witch</t>
  </si>
  <si>
    <t>Icedrake Rider</t>
  </si>
  <si>
    <t>Mammoth Rider</t>
  </si>
  <si>
    <t>Dire Wolf</t>
  </si>
  <si>
    <t>Shredder</t>
  </si>
  <si>
    <t>Hunter</t>
  </si>
  <si>
    <t>Fire Cat</t>
  </si>
  <si>
    <t>Cat Master</t>
  </si>
  <si>
    <t>Prowler</t>
  </si>
  <si>
    <t>Mystic</t>
  </si>
  <si>
    <t>Manticore</t>
  </si>
  <si>
    <t>Sphinx</t>
  </si>
  <si>
    <t>Zombie</t>
  </si>
  <si>
    <t>Death Knight</t>
  </si>
  <si>
    <t>Vampire</t>
  </si>
  <si>
    <t>Spectre</t>
  </si>
  <si>
    <t>Bone Horror</t>
  </si>
  <si>
    <t>Dread Reaper</t>
  </si>
  <si>
    <t>Grunt</t>
  </si>
  <si>
    <t>Darter</t>
  </si>
  <si>
    <t>Butcher</t>
  </si>
  <si>
    <t>Wyvern Rider</t>
  </si>
  <si>
    <t>Big Beetle</t>
  </si>
  <si>
    <t>Kharagh</t>
  </si>
  <si>
    <t>Night Guard</t>
  </si>
  <si>
    <t>Warrior</t>
  </si>
  <si>
    <t>Executioner</t>
  </si>
  <si>
    <t>Bladedancer</t>
  </si>
  <si>
    <t>Shade</t>
  </si>
  <si>
    <t>Spider Queen</t>
  </si>
  <si>
    <t>Incarnate</t>
  </si>
  <si>
    <t>Impaler</t>
  </si>
  <si>
    <t>Heavy Cavalry</t>
  </si>
  <si>
    <t>Abomination</t>
  </si>
  <si>
    <t>Shaman</t>
  </si>
  <si>
    <t>Warlord</t>
  </si>
  <si>
    <t>Glutton</t>
  </si>
  <si>
    <t>Black Priest</t>
  </si>
  <si>
    <t>Life</t>
  </si>
  <si>
    <t>Elder</t>
  </si>
  <si>
    <t>Iron Maiden</t>
  </si>
  <si>
    <t>Fairy Dragon</t>
  </si>
  <si>
    <t>RES</t>
  </si>
  <si>
    <t>Animate Corpse</t>
  </si>
  <si>
    <t>Bombard</t>
  </si>
  <si>
    <t>Control Animal</t>
  </si>
  <si>
    <t>Dispel Magic</t>
  </si>
  <si>
    <t>Dominate</t>
  </si>
  <si>
    <t>Fire Pistol</t>
  </si>
  <si>
    <t>Grasp</t>
  </si>
  <si>
    <t>Healing</t>
  </si>
  <si>
    <t>Hurl Boulder</t>
  </si>
  <si>
    <t>Range</t>
  </si>
  <si>
    <t>Short</t>
  </si>
  <si>
    <t>Medium</t>
  </si>
  <si>
    <t>Long</t>
  </si>
  <si>
    <t>X-Long</t>
  </si>
  <si>
    <t>Pixie Dust</t>
  </si>
  <si>
    <t>Poison Darts</t>
  </si>
  <si>
    <t>Ram</t>
  </si>
  <si>
    <t>Repair Machine</t>
  </si>
  <si>
    <t>Round Attack</t>
  </si>
  <si>
    <t>Elf</t>
  </si>
  <si>
    <t>Arc</t>
  </si>
  <si>
    <t>Hlf</t>
  </si>
  <si>
    <t>Dwf</t>
  </si>
  <si>
    <t>Hum</t>
  </si>
  <si>
    <t>Dra</t>
  </si>
  <si>
    <t>Fro</t>
  </si>
  <si>
    <t>Tig</t>
  </si>
  <si>
    <t>Und</t>
  </si>
  <si>
    <t>Gob</t>
  </si>
  <si>
    <t>Def</t>
  </si>
  <si>
    <t>Orc</t>
  </si>
  <si>
    <t>Gen</t>
  </si>
  <si>
    <t>RACE</t>
  </si>
  <si>
    <t>DAM +</t>
  </si>
  <si>
    <t>BDAM</t>
  </si>
  <si>
    <t>LDmg</t>
  </si>
  <si>
    <t>UV</t>
  </si>
  <si>
    <t>UV/Cost</t>
  </si>
  <si>
    <t>%Hit</t>
  </si>
  <si>
    <t>Treeman</t>
  </si>
  <si>
    <t>Sabotage</t>
  </si>
  <si>
    <t>Seduce</t>
  </si>
  <si>
    <t>Charge</t>
  </si>
  <si>
    <t>Phase</t>
  </si>
  <si>
    <t>Regeneration</t>
  </si>
  <si>
    <t>Flying</t>
  </si>
  <si>
    <t>Willpower</t>
  </si>
  <si>
    <t>Block</t>
  </si>
  <si>
    <t>Vision</t>
  </si>
  <si>
    <t>Magical Mount</t>
  </si>
  <si>
    <t>True Seeing</t>
  </si>
  <si>
    <t>Concealment</t>
  </si>
  <si>
    <t>Throw Spear</t>
  </si>
  <si>
    <t>Bolts</t>
  </si>
  <si>
    <t>Turn Undead</t>
  </si>
  <si>
    <t>Saint</t>
  </si>
  <si>
    <t>Floating</t>
  </si>
  <si>
    <t>Ressurect</t>
  </si>
  <si>
    <t>First Strike</t>
  </si>
  <si>
    <t>Polearm</t>
  </si>
  <si>
    <t>Slinger</t>
  </si>
  <si>
    <t>Wall Climbing</t>
  </si>
  <si>
    <t>%Att</t>
  </si>
  <si>
    <t>Bard Skills</t>
  </si>
  <si>
    <t>Smoky Haze</t>
  </si>
  <si>
    <t>Centaur</t>
  </si>
  <si>
    <t>Invisibility</t>
  </si>
  <si>
    <t>Taunt</t>
  </si>
  <si>
    <t>Steal Enchantment</t>
  </si>
  <si>
    <t>Gargoyle</t>
  </si>
  <si>
    <t>Syr</t>
  </si>
  <si>
    <t>Prospector</t>
  </si>
  <si>
    <t>Lightning Catcher</t>
  </si>
  <si>
    <t>Spellbinder</t>
  </si>
  <si>
    <t>Rider</t>
  </si>
  <si>
    <t>Shadow Runner</t>
  </si>
  <si>
    <t>Giant Warrior</t>
  </si>
  <si>
    <t>Changeling</t>
  </si>
  <si>
    <t>Astral Sprite</t>
  </si>
  <si>
    <t>Forceship</t>
  </si>
  <si>
    <t>Shadow Walk</t>
  </si>
  <si>
    <t>Shadow Shift</t>
  </si>
  <si>
    <t>Resurgence</t>
  </si>
  <si>
    <t>Transport VII</t>
  </si>
  <si>
    <t>Magic Relay</t>
  </si>
  <si>
    <t>Herbalist</t>
  </si>
  <si>
    <t>Chaplain</t>
  </si>
  <si>
    <t>Dragon Slaying</t>
  </si>
  <si>
    <t>Hydra</t>
  </si>
  <si>
    <t>Spread Attack</t>
  </si>
  <si>
    <t>Cause Fear</t>
  </si>
  <si>
    <t>Yeti</t>
  </si>
  <si>
    <t>Throw Blade</t>
  </si>
  <si>
    <t>Beholder</t>
  </si>
  <si>
    <t>Paralyse</t>
  </si>
  <si>
    <t>Nom</t>
  </si>
  <si>
    <t>Spearman</t>
  </si>
  <si>
    <t>Barbarian</t>
  </si>
  <si>
    <t>Horse Archer</t>
  </si>
  <si>
    <t>Djinn</t>
  </si>
  <si>
    <t>Elephant Rider</t>
  </si>
  <si>
    <t>Slaver</t>
  </si>
  <si>
    <t>Chieftan</t>
  </si>
  <si>
    <t>Roc</t>
  </si>
  <si>
    <t>Pit Guard</t>
  </si>
  <si>
    <t>Whirlwind</t>
  </si>
  <si>
    <t>Trap</t>
  </si>
  <si>
    <t>Strangle</t>
  </si>
  <si>
    <t>Life Stealing</t>
  </si>
  <si>
    <t>Pass Wall</t>
  </si>
  <si>
    <t>Energy Drain</t>
  </si>
  <si>
    <t>Necromancer</t>
  </si>
  <si>
    <t>Troll</t>
  </si>
  <si>
    <t>Tunneling</t>
  </si>
  <si>
    <t>Shd</t>
  </si>
  <si>
    <t>Larva</t>
  </si>
  <si>
    <t>Spawn</t>
  </si>
  <si>
    <t>Stag Mount</t>
  </si>
  <si>
    <t>Skimmer</t>
  </si>
  <si>
    <t>Brain</t>
  </si>
  <si>
    <t>Harvester</t>
  </si>
  <si>
    <t>Spirit</t>
  </si>
  <si>
    <t>Lord</t>
  </si>
  <si>
    <t>Entangle/Web</t>
  </si>
  <si>
    <t>Path/Trail</t>
  </si>
  <si>
    <t>Succubus</t>
  </si>
  <si>
    <t>Possess</t>
  </si>
  <si>
    <t>Drain Will</t>
  </si>
  <si>
    <t>Doom Bats</t>
  </si>
  <si>
    <t>Swallow Whole</t>
  </si>
  <si>
    <t>Metamorphosis</t>
  </si>
  <si>
    <t>Devour</t>
  </si>
  <si>
    <t>High Priest</t>
  </si>
  <si>
    <t>Monk</t>
  </si>
  <si>
    <t>Sum</t>
  </si>
  <si>
    <t>Air Elemental</t>
  </si>
  <si>
    <t>Angel</t>
  </si>
  <si>
    <t>Basilisk</t>
  </si>
  <si>
    <t>Black Angel</t>
  </si>
  <si>
    <t>Black Dragon</t>
  </si>
  <si>
    <t>Black Spider</t>
  </si>
  <si>
    <t>Bone Dragon</t>
  </si>
  <si>
    <t>Dire Boar</t>
  </si>
  <si>
    <t>Dire Penguin</t>
  </si>
  <si>
    <t>Dragon Hatchling</t>
  </si>
  <si>
    <t>Earth Elemental</t>
  </si>
  <si>
    <t>Efreet</t>
  </si>
  <si>
    <t>Fairy</t>
  </si>
  <si>
    <t>Fire Elemental</t>
  </si>
  <si>
    <t>Golden Dragon</t>
  </si>
  <si>
    <t>Great Wyrm</t>
  </si>
  <si>
    <t>Hell Hound</t>
  </si>
  <si>
    <t>Ice Dragon</t>
  </si>
  <si>
    <t>Lurker</t>
  </si>
  <si>
    <t>Magic Servant</t>
  </si>
  <si>
    <t>Minotaur</t>
  </si>
  <si>
    <t>Northern Glow</t>
  </si>
  <si>
    <t>Parasite</t>
  </si>
  <si>
    <t>Phoenix</t>
  </si>
  <si>
    <t>Chaos Lord</t>
  </si>
  <si>
    <t>Chaos Spawn</t>
  </si>
  <si>
    <t>Unicorn</t>
  </si>
  <si>
    <t>Water Dancer</t>
  </si>
  <si>
    <t>Water Elemental</t>
  </si>
  <si>
    <t>Wolf</t>
  </si>
  <si>
    <t>Zephyr Bird</t>
  </si>
  <si>
    <t>Ignition</t>
  </si>
  <si>
    <t>Static Shield</t>
  </si>
  <si>
    <t>Infect</t>
  </si>
  <si>
    <t>El. Weakness</t>
  </si>
  <si>
    <t>El. Concealment</t>
  </si>
  <si>
    <t>El. Movement</t>
  </si>
  <si>
    <t>El. Protection</t>
  </si>
  <si>
    <t>Drac Growth</t>
  </si>
  <si>
    <t>El. Immunity</t>
  </si>
  <si>
    <t>El. Strike</t>
  </si>
  <si>
    <t>Breath</t>
  </si>
  <si>
    <t>Venom Spit</t>
  </si>
  <si>
    <t>Wall Crush</t>
  </si>
  <si>
    <t>Nght Vision</t>
  </si>
  <si>
    <t>Swimming</t>
  </si>
  <si>
    <t>No.</t>
  </si>
  <si>
    <t>Lvl 1 Ave</t>
  </si>
  <si>
    <t>Lvl 2 Ave</t>
  </si>
  <si>
    <t>Lvl 3 Ave</t>
  </si>
  <si>
    <t>Lvl 4 Ave</t>
  </si>
  <si>
    <t>Weighted Ave 13</t>
  </si>
  <si>
    <t>Weighted Ave 9</t>
  </si>
  <si>
    <t>Weighted Ave Final</t>
  </si>
  <si>
    <t>Total</t>
  </si>
  <si>
    <t>Good</t>
  </si>
  <si>
    <t>Neutral</t>
  </si>
  <si>
    <t>Lvl 1</t>
  </si>
  <si>
    <t>Lvl 2</t>
  </si>
  <si>
    <t>Lvl 3</t>
  </si>
  <si>
    <t>Lvl 4</t>
  </si>
  <si>
    <t>Ranged Attacks</t>
  </si>
  <si>
    <t>Terrain</t>
  </si>
  <si>
    <t>Cost</t>
  </si>
  <si>
    <t>Desert</t>
  </si>
  <si>
    <t>Dirt (Cave Crawling)</t>
  </si>
  <si>
    <t>4 (3)</t>
  </si>
  <si>
    <t>Forest (Forestry)</t>
  </si>
  <si>
    <t>8 (4)</t>
  </si>
  <si>
    <t>Grassland</t>
  </si>
  <si>
    <t>Ice</t>
  </si>
  <si>
    <t>Lava (Fire Immunity)</t>
  </si>
  <si>
    <t>- (4)</t>
  </si>
  <si>
    <t>Mountain (Mountaineering)</t>
  </si>
  <si>
    <t>- (8)</t>
  </si>
  <si>
    <t>Road (Enchant Roads)</t>
  </si>
  <si>
    <t>3 (2)</t>
  </si>
  <si>
    <t>Snow</t>
  </si>
  <si>
    <t>Steppe</t>
  </si>
  <si>
    <t>Swamp</t>
  </si>
  <si>
    <t>Wasteland</t>
  </si>
  <si>
    <t>Water</t>
  </si>
  <si>
    <t>Shadow Land</t>
  </si>
  <si>
    <t>Damage Type Effects</t>
  </si>
  <si>
    <t>Hall of Enchantment/Enchanted Walls</t>
  </si>
  <si>
    <t>Name</t>
  </si>
  <si>
    <t>Special Effects</t>
  </si>
  <si>
    <t>Sphere</t>
  </si>
  <si>
    <t>Enchant</t>
  </si>
  <si>
    <t>Wall Damage</t>
  </si>
  <si>
    <t>Fire</t>
  </si>
  <si>
    <t>Burning: -2 ATT and -1 Hits per turn for 3 turns</t>
  </si>
  <si>
    <t>Air</t>
  </si>
  <si>
    <t>Haste</t>
  </si>
  <si>
    <t>Lightning</t>
  </si>
  <si>
    <t>Cold</t>
  </si>
  <si>
    <t>Frozen: Cannot move for 3 turns or until damaged</t>
  </si>
  <si>
    <t>Earth</t>
  </si>
  <si>
    <t>Stoneskin</t>
  </si>
  <si>
    <t>Poison</t>
  </si>
  <si>
    <t>Death</t>
  </si>
  <si>
    <t>Curse: -2 RES, Death Weakness, prevents healing</t>
  </si>
  <si>
    <t>Fire Halo</t>
  </si>
  <si>
    <t>Holy</t>
  </si>
  <si>
    <t>Vertigo: -2 ATT and -2 DEF</t>
  </si>
  <si>
    <t>Liquid Form</t>
  </si>
  <si>
    <t>Stunned: No action for 1 turn</t>
  </si>
  <si>
    <t>Bless</t>
  </si>
  <si>
    <t>Magic</t>
  </si>
  <si>
    <t>Adds magical damage to attack</t>
  </si>
  <si>
    <t>Dark Gift</t>
  </si>
  <si>
    <t>Physical</t>
  </si>
  <si>
    <t>None</t>
  </si>
  <si>
    <t>Cosmos</t>
  </si>
  <si>
    <t>Enchant Weapon</t>
  </si>
  <si>
    <t>Poisoned: -2 ATT, -2 DEF, -2 DAM, -2 RES for 3 days</t>
  </si>
  <si>
    <t>Wall</t>
  </si>
  <si>
    <t>Attacks destroy city walls</t>
  </si>
  <si>
    <t>General Spirit Relationship Modifier</t>
  </si>
  <si>
    <t>Specific Spirit Relationship Modifiers</t>
  </si>
  <si>
    <t>Quest Succeeded</t>
  </si>
  <si>
    <t>+10</t>
  </si>
  <si>
    <t>Deed</t>
  </si>
  <si>
    <t>War</t>
  </si>
  <si>
    <t>Order</t>
  </si>
  <si>
    <t>Nature</t>
  </si>
  <si>
    <t>Movement Costs</t>
  </si>
  <si>
    <t>Quest Failed</t>
  </si>
  <si>
    <t>-5</t>
  </si>
  <si>
    <t>Alliance Made</t>
  </si>
  <si>
    <t>Redemption Succeeded</t>
  </si>
  <si>
    <t>10 + (QLvl * 5)</t>
  </si>
  <si>
    <t>War Declared</t>
  </si>
  <si>
    <t>+5</t>
  </si>
  <si>
    <t>Redemption Failed</t>
  </si>
  <si>
    <t>Anarchy Cast</t>
  </si>
  <si>
    <t>Shrine Sold</t>
  </si>
  <si>
    <t>Raze City</t>
  </si>
  <si>
    <t>Last Shrine Sold</t>
  </si>
  <si>
    <t>Alliance Broken</t>
  </si>
  <si>
    <t>Build Shrine of Spirit</t>
  </si>
  <si>
    <t>Death Storm Cast</t>
  </si>
  <si>
    <t>Opponent Builds Shrine</t>
  </si>
  <si>
    <t>Pestilence Cast</t>
  </si>
  <si>
    <t>Darkland Cast</t>
  </si>
  <si>
    <t>Fire Storm Cast</t>
  </si>
  <si>
    <t>Spirit Attitude</t>
  </si>
  <si>
    <t>Fire Domain Cast</t>
  </si>
  <si>
    <t>Friendly</t>
  </si>
  <si>
    <t>81 - 100</t>
  </si>
  <si>
    <t>Ice Age Cast</t>
  </si>
  <si>
    <t>Polite</t>
  </si>
  <si>
    <t>61 - 80</t>
  </si>
  <si>
    <t>Disjunction Cast</t>
  </si>
  <si>
    <t>41 - 60</t>
  </si>
  <si>
    <t>Power Leak Cast</t>
  </si>
  <si>
    <t>Wary</t>
  </si>
  <si>
    <t>21 - 40</t>
  </si>
  <si>
    <t>Raze Node</t>
  </si>
  <si>
    <t>Hostile</t>
  </si>
  <si>
    <t>0 - 20</t>
  </si>
  <si>
    <t>Raze Magic Relay</t>
  </si>
  <si>
    <t>Famous Deeds</t>
  </si>
  <si>
    <t>Reputation Title</t>
  </si>
  <si>
    <t>Impact</t>
  </si>
  <si>
    <t>Very Low Fame</t>
  </si>
  <si>
    <t>Low Fame</t>
  </si>
  <si>
    <t>Normal Fame</t>
  </si>
  <si>
    <t>High Fame</t>
  </si>
  <si>
    <t>Very High Fame</t>
  </si>
  <si>
    <t>Make Alliance</t>
  </si>
  <si>
    <t>+20</t>
  </si>
  <si>
    <t>Might</t>
  </si>
  <si>
    <t>0 - 19</t>
  </si>
  <si>
    <t>20 - 39</t>
  </si>
  <si>
    <t>40 - 59</t>
  </si>
  <si>
    <t>60 - 79</t>
  </si>
  <si>
    <t>80 - 99</t>
  </si>
  <si>
    <t>Make Peace</t>
  </si>
  <si>
    <t>Strong</t>
  </si>
  <si>
    <t>Terrible</t>
  </si>
  <si>
    <t>Ruthless</t>
  </si>
  <si>
    <t>Great</t>
  </si>
  <si>
    <t>Magnificient</t>
  </si>
  <si>
    <t>Break Alliance</t>
  </si>
  <si>
    <t>Normal</t>
  </si>
  <si>
    <t>Infamous</t>
  </si>
  <si>
    <t>Irresponsible</t>
  </si>
  <si>
    <t>Average</t>
  </si>
  <si>
    <t>Renowned</t>
  </si>
  <si>
    <t>Famous</t>
  </si>
  <si>
    <t>Break Peace</t>
  </si>
  <si>
    <t>Weak</t>
  </si>
  <si>
    <t>Pathetic</t>
  </si>
  <si>
    <t>Unpopular</t>
  </si>
  <si>
    <t>Popular</t>
  </si>
  <si>
    <t>Promising</t>
  </si>
  <si>
    <t>Recruit Hero</t>
  </si>
  <si>
    <t>Lose Hero</t>
  </si>
  <si>
    <t>Defeat Enemy Hero</t>
  </si>
  <si>
    <t>Might Calculation</t>
  </si>
  <si>
    <t>(Re-) Build City</t>
  </si>
  <si>
    <t>Your Might &gt; 1.25 x Average Might</t>
  </si>
  <si>
    <t>Raze/Loot a City</t>
  </si>
  <si>
    <t>1.25 x Average Might &gt; Your Might &gt; .75 x Average Might</t>
  </si>
  <si>
    <t>Complete Medium Quest</t>
  </si>
  <si>
    <t>.75 x Average Might &gt; Your Might</t>
  </si>
  <si>
    <t>Complete Hard Quest</t>
  </si>
  <si>
    <t>Defeat Opposing Wizard</t>
  </si>
  <si>
    <t>Your Wizard Defeated</t>
  </si>
  <si>
    <t>-20</t>
  </si>
  <si>
    <t>Default Starting Race Relations Table</t>
  </si>
  <si>
    <t>Human</t>
  </si>
  <si>
    <t>Tigran</t>
  </si>
  <si>
    <t>Draco</t>
  </si>
  <si>
    <t>Frost</t>
  </si>
  <si>
    <t>Nomad</t>
  </si>
  <si>
    <t>Halfling</t>
  </si>
  <si>
    <t>Dwarf</t>
  </si>
  <si>
    <t>Archon</t>
  </si>
  <si>
    <t>Syron</t>
  </si>
  <si>
    <t>Dark Elf</t>
  </si>
  <si>
    <t>Goblin</t>
  </si>
  <si>
    <t>Shadow</t>
  </si>
  <si>
    <t>Undead</t>
  </si>
  <si>
    <t>F</t>
  </si>
  <si>
    <t>P</t>
  </si>
  <si>
    <t>N</t>
  </si>
  <si>
    <t>W</t>
  </si>
  <si>
    <t>Race Relation Modifiers</t>
  </si>
  <si>
    <t>Race</t>
  </si>
  <si>
    <t>Friendly Terrain</t>
  </si>
  <si>
    <t>Hostile Terrain</t>
  </si>
  <si>
    <t>Dirt</t>
  </si>
  <si>
    <t>Grass</t>
  </si>
  <si>
    <t>Frostling</t>
  </si>
  <si>
    <t>Snow, Ice</t>
  </si>
  <si>
    <t>Practitioner of Life Magic (Good Races)</t>
  </si>
  <si>
    <t>Practitioner of Life Magic (Evil Races)</t>
  </si>
  <si>
    <t>Modifier</t>
  </si>
  <si>
    <t>Practitioner of Death Magic (Good Races)</t>
  </si>
  <si>
    <t>Practitioner of Death Magic (Evil Races)</t>
  </si>
  <si>
    <t>Peace Keeper</t>
  </si>
  <si>
    <t>Temple Complex</t>
  </si>
  <si>
    <t>Shrine of Order</t>
  </si>
  <si>
    <t>+40</t>
  </si>
  <si>
    <t>Unit Morale Modifiers</t>
  </si>
  <si>
    <t>City Size</t>
  </si>
  <si>
    <t>Title</t>
  </si>
  <si>
    <t>Stat Modifier</t>
  </si>
  <si>
    <t>Type</t>
  </si>
  <si>
    <t>Gold*</t>
  </si>
  <si>
    <t>Prod*</t>
  </si>
  <si>
    <t>Growth*</t>
  </si>
  <si>
    <t>Population</t>
  </si>
  <si>
    <t>High</t>
  </si>
  <si>
    <t>Outpost (size 0)</t>
  </si>
  <si>
    <t>Village (size 1)</t>
  </si>
  <si>
    <t>Okay</t>
  </si>
  <si>
    <t>Panicked</t>
  </si>
  <si>
    <t>-80</t>
  </si>
  <si>
    <t>Town (size 2)</t>
  </si>
  <si>
    <t>Poor</t>
  </si>
  <si>
    <t>-1 DEF, -1 RES</t>
  </si>
  <si>
    <t>Insufficient Upkeep *</t>
  </si>
  <si>
    <t>-10/Turn</t>
  </si>
  <si>
    <t>City (size 3)</t>
  </si>
  <si>
    <t>-2 DEF, -2 RES</t>
  </si>
  <si>
    <t>Bard's Skills in Party</t>
  </si>
  <si>
    <t>+30</t>
  </si>
  <si>
    <t>* All values are base values without modifiers</t>
  </si>
  <si>
    <t>Each Hostile Unit in Party</t>
  </si>
  <si>
    <t>Race Relations</t>
  </si>
  <si>
    <t>80 - 100</t>
  </si>
  <si>
    <t>Realm Primarily Same Race</t>
  </si>
  <si>
    <t>Realm Primarily Aligned Races</t>
  </si>
  <si>
    <t>Realm Primarily Oppostie Races</t>
  </si>
  <si>
    <t>Anarchist</t>
  </si>
  <si>
    <t>* Max -50 Impact for Upkeep Penalty</t>
  </si>
  <si>
    <t>Unit Morale</t>
  </si>
  <si>
    <t>80-100</t>
  </si>
  <si>
    <t>60-79</t>
  </si>
  <si>
    <t>40-59</t>
  </si>
  <si>
    <t>20-39</t>
  </si>
  <si>
    <t>0-19</t>
  </si>
  <si>
    <t>City Morale Modifiers</t>
  </si>
  <si>
    <t>Nomads</t>
  </si>
  <si>
    <t>Syrons</t>
  </si>
  <si>
    <t>Friendly (+10)</t>
  </si>
  <si>
    <t>Hostile (-10)</t>
  </si>
  <si>
    <t>Racial Terrain Morale Modifiers</t>
  </si>
  <si>
    <t>City Morale</t>
  </si>
  <si>
    <t>Cheerful</t>
  </si>
  <si>
    <t>Content</t>
  </si>
  <si>
    <t>Stable</t>
  </si>
  <si>
    <t>81-100</t>
  </si>
  <si>
    <t>61-80</t>
  </si>
  <si>
    <t>41-60</t>
  </si>
  <si>
    <t>21-40</t>
  </si>
  <si>
    <t>0-20</t>
  </si>
  <si>
    <t>Rebellion %</t>
  </si>
  <si>
    <t>0%</t>
  </si>
  <si>
    <t>Oppressed (Unrest*)</t>
  </si>
  <si>
    <t>Slavery (Anarchy*)</t>
  </si>
  <si>
    <t>0% (0%*)</t>
  </si>
  <si>
    <t>0% (50%*)</t>
  </si>
  <si>
    <t>* City Rebelling forces are stonger than city garrison</t>
  </si>
  <si>
    <t>Party Morale</t>
  </si>
  <si>
    <t>Desert %</t>
  </si>
  <si>
    <t>Unrest</t>
  </si>
  <si>
    <t>Unruly</t>
  </si>
  <si>
    <t>10%</t>
  </si>
  <si>
    <t>50%</t>
  </si>
  <si>
    <t>Unit Experience</t>
  </si>
  <si>
    <t>Silver (Veteran)</t>
  </si>
  <si>
    <t>Gold (Elite)</t>
  </si>
  <si>
    <t>XP</t>
  </si>
  <si>
    <t>Lvl * 10</t>
  </si>
  <si>
    <t>Lvl * 30</t>
  </si>
  <si>
    <t>Bonus</t>
  </si>
  <si>
    <t>ATT+1, DEF+1, HP+1</t>
  </si>
  <si>
    <t>DAM+1, RES+1, HP+1</t>
  </si>
  <si>
    <t>Ranged untis gain marksmanship instead of ATT &amp; DAM</t>
  </si>
  <si>
    <t>Unit Upkeep</t>
  </si>
  <si>
    <t>Level</t>
  </si>
  <si>
    <t>6 Gold or Mana</t>
  </si>
  <si>
    <t>9 Gold or Mana</t>
  </si>
  <si>
    <t>12 Gold or Mana</t>
  </si>
  <si>
    <t>15 Gold or Mana</t>
  </si>
  <si>
    <t>Looted/Razed Race City &lt; 3 turns ago</t>
  </si>
  <si>
    <t>Looted/Razed Race City 4-10 turns ago</t>
  </si>
  <si>
    <t>0 - 199</t>
  </si>
  <si>
    <t>200 - 599</t>
  </si>
  <si>
    <t>600 - 1,399</t>
  </si>
  <si>
    <t>1,400 +</t>
  </si>
  <si>
    <t>Wizard Skills</t>
  </si>
  <si>
    <t>Casting Specialist</t>
  </si>
  <si>
    <t>Channeller</t>
  </si>
  <si>
    <t>Skill</t>
  </si>
  <si>
    <t>Conqueror</t>
  </si>
  <si>
    <t>Constructor</t>
  </si>
  <si>
    <t>Enchanter</t>
  </si>
  <si>
    <t>Expander</t>
  </si>
  <si>
    <t>Explorer</t>
  </si>
  <si>
    <t>Merchant</t>
  </si>
  <si>
    <t>Scholar</t>
  </si>
  <si>
    <t>Summoner</t>
  </si>
  <si>
    <t>Survivalist</t>
  </si>
  <si>
    <t>War Mage</t>
  </si>
  <si>
    <t>Decadence</t>
  </si>
  <si>
    <t>Pacifist</t>
  </si>
  <si>
    <t>Technophobe</t>
  </si>
  <si>
    <t>RP</t>
  </si>
  <si>
    <t>200/lvl</t>
  </si>
  <si>
    <t>Description</t>
  </si>
  <si>
    <t>+10 Casting Points</t>
  </si>
  <si>
    <t>-20 Race Relations</t>
  </si>
  <si>
    <t>Spell Mana and CP cost -20%</t>
  </si>
  <si>
    <t>+50% Experience</t>
  </si>
  <si>
    <t>City Production Bonus (+0,+5,+10,+15)</t>
  </si>
  <si>
    <t>+20% City Growth</t>
  </si>
  <si>
    <t>+20% Move Points to all units</t>
  </si>
  <si>
    <t>City Gold Income Bonus (+0,+5,+10,+15)</t>
  </si>
  <si>
    <t>+20 Race Relations</t>
  </si>
  <si>
    <t>-20% Spell Research Cost</t>
  </si>
  <si>
    <t>Summoning Spells Mana and RP -20%</t>
  </si>
  <si>
    <t>Enchantment Spells Mana and RP -20%</t>
  </si>
  <si>
    <t>Less Unit Upkeep (-1/-2/-3/-4)</t>
  </si>
  <si>
    <t>+2 ATT, +2 DAM to DD Combat Spells</t>
  </si>
  <si>
    <t>Bureaucrat</t>
  </si>
  <si>
    <t>City Gold Income Penalty (-0,-5,-10,-15)</t>
  </si>
  <si>
    <t>More Unit Upkeep (+1/+2/+3/+4)</t>
  </si>
  <si>
    <t>-50% Experience</t>
  </si>
  <si>
    <t>City Production Penalty (-0,-5,-10,-15)</t>
  </si>
  <si>
    <t>Surv.</t>
  </si>
  <si>
    <t>Dec.</t>
  </si>
  <si>
    <t>Base Upkeep</t>
  </si>
  <si>
    <t>Generic Hero Bonuses</t>
  </si>
  <si>
    <t>Attack</t>
  </si>
  <si>
    <t>Defense</t>
  </si>
  <si>
    <t>Damage</t>
  </si>
  <si>
    <t>Resistance</t>
  </si>
  <si>
    <t>Health</t>
  </si>
  <si>
    <t>+1 Attack</t>
  </si>
  <si>
    <t>+1 Defense</t>
  </si>
  <si>
    <t>+1 Damage</t>
  </si>
  <si>
    <t>+1 Resistance</t>
  </si>
  <si>
    <t>+2 Hits, +4 Moves</t>
  </si>
  <si>
    <t>Spells by Sphere</t>
  </si>
  <si>
    <t>Picks</t>
  </si>
  <si>
    <t>Spells Available (By Lvl)</t>
  </si>
  <si>
    <t>3, 1, 0, 0</t>
  </si>
  <si>
    <t>4, 2, 1, 0</t>
  </si>
  <si>
    <t>5, 3, 2, 0</t>
  </si>
  <si>
    <t>5, 4, 3, 1</t>
  </si>
  <si>
    <t>N/A</t>
  </si>
  <si>
    <t>5, 5, 5, 5</t>
  </si>
  <si>
    <t>City Structures</t>
  </si>
  <si>
    <t>Barracks</t>
  </si>
  <si>
    <t>War Hall</t>
  </si>
  <si>
    <t>Champions Guild</t>
  </si>
  <si>
    <t>Builders Hall</t>
  </si>
  <si>
    <t>Siege Workshop</t>
  </si>
  <si>
    <t>Masters Guild</t>
  </si>
  <si>
    <t>Monastery</t>
  </si>
  <si>
    <t>Sanctuary</t>
  </si>
  <si>
    <t>Wooden Wall</t>
  </si>
  <si>
    <t>Stone Wall</t>
  </si>
  <si>
    <t>Shipyard</t>
  </si>
  <si>
    <t>Wizard Tower I</t>
  </si>
  <si>
    <t>Wizard Tower II</t>
  </si>
  <si>
    <t>Wizard Tower III</t>
  </si>
  <si>
    <t>Hall of Enchantment</t>
  </si>
  <si>
    <t>Library</t>
  </si>
  <si>
    <t>Tower Guard</t>
  </si>
  <si>
    <t>Farcaster</t>
  </si>
  <si>
    <t>Casting Chamber</t>
  </si>
  <si>
    <t>Enchanted Walls</t>
  </si>
  <si>
    <t>Teleportation Gate</t>
  </si>
  <si>
    <t>Forcefield</t>
  </si>
  <si>
    <t>Shrine of War</t>
  </si>
  <si>
    <t>Shrine of Oder</t>
  </si>
  <si>
    <t>Shrine of Nature</t>
  </si>
  <si>
    <t>Shrine of Magic</t>
  </si>
  <si>
    <t>Item Forge</t>
  </si>
  <si>
    <t>Racial Structure</t>
  </si>
  <si>
    <t>Produce Merchandise</t>
  </si>
  <si>
    <t>Produce Housing</t>
  </si>
  <si>
    <t>Prerequisite</t>
  </si>
  <si>
    <t>Village (Size 1)</t>
  </si>
  <si>
    <t>Builders Hall, Water</t>
  </si>
  <si>
    <t>Builders Hall, Barracks, Temple Complex</t>
  </si>
  <si>
    <t>Units Allowed</t>
  </si>
  <si>
    <t>Level 1 Units</t>
  </si>
  <si>
    <t>Level 2 Units</t>
  </si>
  <si>
    <t>Level 3 Units</t>
  </si>
  <si>
    <t>Pioneer, Ballista</t>
  </si>
  <si>
    <t>Catapult</t>
  </si>
  <si>
    <t>Cannon</t>
  </si>
  <si>
    <t>Priests</t>
  </si>
  <si>
    <t>Galley, Transport</t>
  </si>
  <si>
    <t>Racial Unit</t>
  </si>
  <si>
    <t>Bonuses</t>
  </si>
  <si>
    <t>+10 Production</t>
  </si>
  <si>
    <t>+10 Production, Repair Machines</t>
  </si>
  <si>
    <t>+5 Mana, +20 City Morale</t>
  </si>
  <si>
    <t>+5 Mana</t>
  </si>
  <si>
    <t>+5 Mana, Heals Units</t>
  </si>
  <si>
    <t>Domain = 15</t>
  </si>
  <si>
    <t>+5 Domain</t>
  </si>
  <si>
    <t>Enchants Garrison</t>
  </si>
  <si>
    <t>+10 Research</t>
  </si>
  <si>
    <t>Fire Magic Bolt in City Combat</t>
  </si>
  <si>
    <t>Forms Barrier Around City</t>
  </si>
  <si>
    <t>Teleport Units to Wizard Tower</t>
  </si>
  <si>
    <t>Protects City from Overland Spells</t>
  </si>
  <si>
    <t>Silver Medal on New Units</t>
  </si>
  <si>
    <t>+10 Production, +40 City Morale</t>
  </si>
  <si>
    <t>+10 Production, +10 Growth</t>
  </si>
  <si>
    <t>+10 Research, +10 Mana</t>
  </si>
  <si>
    <t>Creates Magic Items</t>
  </si>
  <si>
    <t>Varies by Race</t>
  </si>
  <si>
    <t>+20% Gold</t>
  </si>
  <si>
    <t>+100% Growth</t>
  </si>
  <si>
    <t>Racial Information</t>
  </si>
  <si>
    <t>Humans</t>
  </si>
  <si>
    <t>Tigrans</t>
  </si>
  <si>
    <t>Draconians</t>
  </si>
  <si>
    <t>Frostlings</t>
  </si>
  <si>
    <t>Elves</t>
  </si>
  <si>
    <t>Halflings</t>
  </si>
  <si>
    <t>Dwarves</t>
  </si>
  <si>
    <t>Archons</t>
  </si>
  <si>
    <t>Dark Elves</t>
  </si>
  <si>
    <t>Orcs</t>
  </si>
  <si>
    <t>Goblins</t>
  </si>
  <si>
    <t>Shadow Demons</t>
  </si>
  <si>
    <t>City Bonus</t>
  </si>
  <si>
    <t>+5 Production per City Size</t>
  </si>
  <si>
    <t>+5 Gold Income per City Size</t>
  </si>
  <si>
    <t>+5 Research per City Size</t>
  </si>
  <si>
    <t>+5 Mana per City Size</t>
  </si>
  <si>
    <t>+5 Growth per City Size</t>
  </si>
  <si>
    <t>City can be moved for 30 Gold</t>
  </si>
  <si>
    <t>Crop Terrain</t>
  </si>
  <si>
    <t>Grass, Dirt, Steppe</t>
  </si>
  <si>
    <t>Grass, Dirt, Steppe, Desert</t>
  </si>
  <si>
    <t>Grass, Dirt, Steppe, Snow</t>
  </si>
  <si>
    <t>Grass, Dirt, Steppe, Wasteland</t>
  </si>
  <si>
    <t>Grass, Steppe, Desert, Dirt</t>
  </si>
  <si>
    <t>Grass, Steppe, Lava, Shadow Land</t>
  </si>
  <si>
    <t>Shadow Land, Steppe</t>
  </si>
  <si>
    <t>Chapter House</t>
  </si>
  <si>
    <t>Mirage</t>
  </si>
  <si>
    <t>Hydra's Pool</t>
  </si>
  <si>
    <t>Midwinter Hut</t>
  </si>
  <si>
    <t>Secret Glade</t>
  </si>
  <si>
    <t>Great Garden</t>
  </si>
  <si>
    <t>Stone Menders</t>
  </si>
  <si>
    <t>Sanctum</t>
  </si>
  <si>
    <t>Tower Relay</t>
  </si>
  <si>
    <t>Blood Totem</t>
  </si>
  <si>
    <t>Filth Hole</t>
  </si>
  <si>
    <t>Hall of the Doomed</t>
  </si>
  <si>
    <t>Slave Pit</t>
  </si>
  <si>
    <t>Hall of Stars</t>
  </si>
  <si>
    <t>Hall of Darkness</t>
  </si>
  <si>
    <t>Unit Allowed</t>
  </si>
  <si>
    <t>City Cheerful, New Units get Willpower</t>
  </si>
  <si>
    <t>Garrison concealed, New Units get Vision I</t>
  </si>
  <si>
    <t>New units get Regeneration</t>
  </si>
  <si>
    <t>Racial Structure Bonuses</t>
  </si>
  <si>
    <t>New units get Fire Protection</t>
  </si>
  <si>
    <t>City hidden in Forest</t>
  </si>
  <si>
    <t>+10 Growth, +20 City Morale</t>
  </si>
  <si>
    <t>Walls Toughened</t>
  </si>
  <si>
    <t>After siege, strongest fallen defender saved</t>
  </si>
  <si>
    <t>Domain +5</t>
  </si>
  <si>
    <t>New units get Life Stealing</t>
  </si>
  <si>
    <t>Slows down troops as 'Mud' spell</t>
  </si>
  <si>
    <t>Humanoids dying may be raised as Zombies</t>
  </si>
  <si>
    <t>Hurry Production population cost halved</t>
  </si>
  <si>
    <t>Town has "Holy Light" during siege</t>
  </si>
  <si>
    <t>Town has "Unholy Darkness" during siege</t>
  </si>
  <si>
    <t>SPHERE</t>
  </si>
  <si>
    <t>COST</t>
  </si>
  <si>
    <t>SUMMON</t>
  </si>
  <si>
    <t>L</t>
  </si>
  <si>
    <t>COMBAT ATTACK</t>
  </si>
  <si>
    <t>MAP ATTACK</t>
  </si>
  <si>
    <t>Ph</t>
  </si>
  <si>
    <t>M</t>
  </si>
  <si>
    <t>Var</t>
  </si>
  <si>
    <t>MAP ATTACK ITEM</t>
  </si>
  <si>
    <t>M, Ph, W</t>
  </si>
  <si>
    <t>U/K</t>
  </si>
  <si>
    <t>TYPE</t>
  </si>
  <si>
    <t>D, Ph</t>
  </si>
  <si>
    <t>D</t>
  </si>
  <si>
    <t>Ph, W</t>
  </si>
  <si>
    <t>F, Ph, W</t>
  </si>
  <si>
    <t>F, Ph</t>
  </si>
  <si>
    <t>H</t>
  </si>
  <si>
    <t>COMBAT AREA ATTACK</t>
  </si>
  <si>
    <t>C, Ph, W</t>
  </si>
  <si>
    <t>EFFECT</t>
  </si>
  <si>
    <t>Air Mastery</t>
  </si>
  <si>
    <t>Chain Lightning</t>
  </si>
  <si>
    <t>Freeze Water</t>
  </si>
  <si>
    <t>Haste Domain</t>
  </si>
  <si>
    <t>Ice Age</t>
  </si>
  <si>
    <t>Lightning Storm</t>
  </si>
  <si>
    <t>Panic Attack</t>
  </si>
  <si>
    <t>Recall Hero</t>
  </si>
  <si>
    <t>Seeker</t>
  </si>
  <si>
    <t>Suffocate</t>
  </si>
  <si>
    <t>Tornado</t>
  </si>
  <si>
    <t>Violent Storm</t>
  </si>
  <si>
    <t>Watcher</t>
  </si>
  <si>
    <t>Wind Walking</t>
  </si>
  <si>
    <t>Wind Ward</t>
  </si>
  <si>
    <t>Winds Of Fury</t>
  </si>
  <si>
    <t>Alter Node</t>
  </si>
  <si>
    <t>Banish Summoned</t>
  </si>
  <si>
    <t>Bind Summoned</t>
  </si>
  <si>
    <t>Call Hero</t>
  </si>
  <si>
    <t>City Spy</t>
  </si>
  <si>
    <t>Cosmic Spray</t>
  </si>
  <si>
    <t>Disjunction</t>
  </si>
  <si>
    <t>Double Gravity</t>
  </si>
  <si>
    <t>Freedom</t>
  </si>
  <si>
    <t>Magic Fist</t>
  </si>
  <si>
    <t>Power Leak</t>
  </si>
  <si>
    <t>Shadow Lock</t>
  </si>
  <si>
    <t>Shadow Walking</t>
  </si>
  <si>
    <t>Spell Ward</t>
  </si>
  <si>
    <t>Summoner'S Aura</t>
  </si>
  <si>
    <t>Animate Hero</t>
  </si>
  <si>
    <t>Animate Ruins</t>
  </si>
  <si>
    <t>City Plague</t>
  </si>
  <si>
    <t>Corpus Furia</t>
  </si>
  <si>
    <t>Damnation</t>
  </si>
  <si>
    <t>Darkland</t>
  </si>
  <si>
    <t>Death Mastery</t>
  </si>
  <si>
    <t>Death Ray</t>
  </si>
  <si>
    <t>Death Storm</t>
  </si>
  <si>
    <t>Domain Of Darkness</t>
  </si>
  <si>
    <t>Evil Woods</t>
  </si>
  <si>
    <t>Infection</t>
  </si>
  <si>
    <t>Spider'S Curse</t>
  </si>
  <si>
    <t>Unholy Champion</t>
  </si>
  <si>
    <t>Unholy Darkness</t>
  </si>
  <si>
    <t>Weaken</t>
  </si>
  <si>
    <t>City Quake</t>
  </si>
  <si>
    <t>Clear Terrain</t>
  </si>
  <si>
    <t>Crash Gates</t>
  </si>
  <si>
    <t>Deep Fissure</t>
  </si>
  <si>
    <t>Earth Mastery</t>
  </si>
  <si>
    <t>Earth'S Awareness</t>
  </si>
  <si>
    <t>Enchanted Roads</t>
  </si>
  <si>
    <t>Free Movement</t>
  </si>
  <si>
    <t>Golden Age</t>
  </si>
  <si>
    <t>Level Terrain</t>
  </si>
  <si>
    <t>Poison Domain</t>
  </si>
  <si>
    <t>Poison Plants</t>
  </si>
  <si>
    <t>Raise Terrain</t>
  </si>
  <si>
    <t>Regenerate Walls</t>
  </si>
  <si>
    <t>Stone Skin</t>
  </si>
  <si>
    <t>Stoning</t>
  </si>
  <si>
    <t>Tremors</t>
  </si>
  <si>
    <t>Anarchy</t>
  </si>
  <si>
    <t>Blazing Comet</t>
  </si>
  <si>
    <t>Blinding Flash</t>
  </si>
  <si>
    <t>Combustion</t>
  </si>
  <si>
    <t>Fire Domain</t>
  </si>
  <si>
    <t>Fire Mastery</t>
  </si>
  <si>
    <t>Fire Storm</t>
  </si>
  <si>
    <t>Fireball</t>
  </si>
  <si>
    <t>Forge Blast</t>
  </si>
  <si>
    <t>Fury</t>
  </si>
  <si>
    <t>Hellfire</t>
  </si>
  <si>
    <t>Mass Confusion</t>
  </si>
  <si>
    <t>Skin Of Oil</t>
  </si>
  <si>
    <t>Swarm</t>
  </si>
  <si>
    <t>Wildfire</t>
  </si>
  <si>
    <t>Wither</t>
  </si>
  <si>
    <t>Call Of The Forest</t>
  </si>
  <si>
    <t>Divine Storm</t>
  </si>
  <si>
    <t>High Prayer</t>
  </si>
  <si>
    <t>Holy Champion</t>
  </si>
  <si>
    <t>Holy Light</t>
  </si>
  <si>
    <t>Life Domain</t>
  </si>
  <si>
    <t>Life Mastery</t>
  </si>
  <si>
    <t>Martyr</t>
  </si>
  <si>
    <t>Mighty Meek</t>
  </si>
  <si>
    <t>Rejuvenate</t>
  </si>
  <si>
    <t>Resurrect Hero</t>
  </si>
  <si>
    <t>Sacred Woods</t>
  </si>
  <si>
    <t>Sacred Wrath</t>
  </si>
  <si>
    <t>Shooting Stars</t>
  </si>
  <si>
    <t>Geyser</t>
  </si>
  <si>
    <t>Great Hail</t>
  </si>
  <si>
    <t>Healing Showers</t>
  </si>
  <si>
    <t>Ice Storm</t>
  </si>
  <si>
    <t>Mist Cloak</t>
  </si>
  <si>
    <t>Mud</t>
  </si>
  <si>
    <t>Pestilence</t>
  </si>
  <si>
    <t>Purifying Water</t>
  </si>
  <si>
    <t>Rot</t>
  </si>
  <si>
    <t>Spring Rains</t>
  </si>
  <si>
    <t>Vengeful Vapor</t>
  </si>
  <si>
    <t>Water Mastery</t>
  </si>
  <si>
    <t>Water Walking</t>
  </si>
  <si>
    <t>Wetland</t>
  </si>
  <si>
    <t>Wyrm</t>
  </si>
  <si>
    <t>COMBAT ATTACK: Confusion</t>
  </si>
  <si>
    <t>COMBAT ATTACK: Fear</t>
  </si>
  <si>
    <t>COMBAT ATTACK: Poison Cloud</t>
  </si>
  <si>
    <t>COMBAT HEAL: Walls</t>
  </si>
  <si>
    <t>AREA: +2 To Move</t>
  </si>
  <si>
    <t>AREA: -33% Move</t>
  </si>
  <si>
    <t>AREA: Burn</t>
  </si>
  <si>
    <t>AREA: Clear</t>
  </si>
  <si>
    <t>AREA: Heal 3-5 Hp</t>
  </si>
  <si>
    <t>AREA: Units &amp; Heal 3-5Hp</t>
  </si>
  <si>
    <t>CALL: Creature</t>
  </si>
  <si>
    <t>CALL: Hero</t>
  </si>
  <si>
    <t>CITY: Attempt Rebellion</t>
  </si>
  <si>
    <t>CITY: Damage Production &amp; Population</t>
  </si>
  <si>
    <t>CITY: Destory Crops</t>
  </si>
  <si>
    <t>CITY: Expand Crops</t>
  </si>
  <si>
    <t>CITY: Gold Bonus</t>
  </si>
  <si>
    <t>CITY: Rebuild Razed</t>
  </si>
  <si>
    <t>CITY: Reduce Population &amp; Production</t>
  </si>
  <si>
    <t>DOMAIN: Curse</t>
  </si>
  <si>
    <t>DOMAIN: Fire Damage</t>
  </si>
  <si>
    <t>DOMAIN: Heal 5Hp/Turn All Units</t>
  </si>
  <si>
    <t>DOMAIN: Hide</t>
  </si>
  <si>
    <t>DOMAIN: Poison</t>
  </si>
  <si>
    <t>DOMAIN: Speed</t>
  </si>
  <si>
    <t>DOMAIN: Summoned +4 Res &amp; Regen 5Hp/Turn</t>
  </si>
  <si>
    <t>DOMAIN: Water Increases Heal And Cures</t>
  </si>
  <si>
    <t>MAGIC: Drain Enemy Power</t>
  </si>
  <si>
    <t>MAGIC: Prevent Domain Spell</t>
  </si>
  <si>
    <t>MAGIC: Prevent Move To Shadow</t>
  </si>
  <si>
    <t>MAP: Alter Terrain</t>
  </si>
  <si>
    <t>MAP: Cold Damage</t>
  </si>
  <si>
    <t>MAP: Freeze Water</t>
  </si>
  <si>
    <t>MAP: Hide Unit</t>
  </si>
  <si>
    <t>NODE: Change All To Air</t>
  </si>
  <si>
    <t>NODE: Change All To Death</t>
  </si>
  <si>
    <t>NODE: Change All To Earth</t>
  </si>
  <si>
    <t>NODE: Change All To Fire</t>
  </si>
  <si>
    <t>NODE: Change All To Life</t>
  </si>
  <si>
    <t>NODE: Change All To Water</t>
  </si>
  <si>
    <t>NODE: Change One To Choice</t>
  </si>
  <si>
    <t>REALM: Reveal Cities</t>
  </si>
  <si>
    <t>REALM: Reveal Units/Cities</t>
  </si>
  <si>
    <t>REALM: See City</t>
  </si>
  <si>
    <t>UNIT: +1 Att, +1 Dam, Magic Strike</t>
  </si>
  <si>
    <t>UNIT: +1 Att/Def Per Level Weaker</t>
  </si>
  <si>
    <t>UNIT: +1 Res, +1 Dam, Death Strike</t>
  </si>
  <si>
    <t>UNIT: +100% Hp, Dies After Combat</t>
  </si>
  <si>
    <t>UNIT: +2 Att, +1 Dam Evil; -1 Def/Res Good</t>
  </si>
  <si>
    <t>UNIT: +2 Att, +1 Dam Good; -1 Def/Res Evil</t>
  </si>
  <si>
    <t>UNIT: +2 Att/Dam Vs Evil, Willpower</t>
  </si>
  <si>
    <t>UNIT: +2 Att/Dam Vs Good, Willpower</t>
  </si>
  <si>
    <t>UNIT: +2 Dam/Res, -2 Def, Willpower</t>
  </si>
  <si>
    <t>UNIT: +2 Ranged Att</t>
  </si>
  <si>
    <t>UNIT: +2 Res, +1 Def, Death Protection</t>
  </si>
  <si>
    <t>UNIT: +3 Def (Non-Flying)</t>
  </si>
  <si>
    <t>UNIT: -1 Def/Att/Dam/Des, Fire Weakness</t>
  </si>
  <si>
    <t>UNIT: -2 Def/Res</t>
  </si>
  <si>
    <t>UNIT: -4 Att, -50% Move</t>
  </si>
  <si>
    <t>UNIT: -50% Ranged Att</t>
  </si>
  <si>
    <t>UNIT: Banish Summoned</t>
  </si>
  <si>
    <t>UNIT: Bind Summoned</t>
  </si>
  <si>
    <t>UNIT: Burning, -2Att, -1Hp/Turn For 3 Turns</t>
  </si>
  <si>
    <t>UNIT: Cancel Enchantment</t>
  </si>
  <si>
    <t>UNIT: Fire Strike &amp; Fire Immunity</t>
  </si>
  <si>
    <t>UNIT: Ground Flying</t>
  </si>
  <si>
    <t>UNIT: Heal 5-10 Hp</t>
  </si>
  <si>
    <t>UNIT: Immune To Shadow Sickness</t>
  </si>
  <si>
    <t>UNIT: Lightning Strike, Shocks When Hit</t>
  </si>
  <si>
    <t>UNIT: Machine -2Att/Dam, -2Hp/Round</t>
  </si>
  <si>
    <t>UNIT: Move Enhancement</t>
  </si>
  <si>
    <t>UNIT: Move To Shadow</t>
  </si>
  <si>
    <t>UNIT: Physical Protection, Water Walk</t>
  </si>
  <si>
    <t>UNIT: Raise Hero</t>
  </si>
  <si>
    <t>UNIT: Raise Unit</t>
  </si>
  <si>
    <t>UNIT: Recall Hero To Wizard</t>
  </si>
  <si>
    <t>UNIT: Remove Magic</t>
  </si>
  <si>
    <t>UNIT: Speed</t>
  </si>
  <si>
    <t>UNIT: Water Walking</t>
  </si>
  <si>
    <t>UNIT: Freedom</t>
  </si>
  <si>
    <t>UNIT: Floating</t>
  </si>
  <si>
    <t>ZAir</t>
  </si>
  <si>
    <t>ZCos</t>
  </si>
  <si>
    <t>ZDth</t>
  </si>
  <si>
    <t>ZEth</t>
  </si>
  <si>
    <t>ZFir</t>
  </si>
  <si>
    <t>ZLif</t>
  </si>
  <si>
    <t>ZWat</t>
  </si>
  <si>
    <t>Rog</t>
  </si>
  <si>
    <t>RAD</t>
  </si>
  <si>
    <t>SHT</t>
  </si>
  <si>
    <t>UV%Lvl</t>
  </si>
  <si>
    <t>Range/Distance</t>
  </si>
  <si>
    <t>Height: approx +/- 1 for every 25 height difference (0-255)</t>
  </si>
  <si>
    <t>Total Ranks</t>
  </si>
  <si>
    <t>HP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</si>
</sst>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color indexed="12"/>
      <name val="Arial"/>
      <family val="0"/>
    </font>
    <font>
      <b/>
      <sz val="8"/>
      <color indexed="12"/>
      <name val="Arial"/>
      <family val="0"/>
    </font>
    <font>
      <sz val="10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0" fontId="2" fillId="2" borderId="21" xfId="0" applyFont="1" applyFill="1" applyBorder="1" applyAlignment="1">
      <alignment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25" xfId="0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3" borderId="29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172" fontId="4" fillId="3" borderId="2" xfId="0" applyNumberFormat="1" applyFont="1" applyFill="1" applyBorder="1" applyAlignment="1">
      <alignment horizontal="center" vertical="center"/>
    </xf>
    <xf numFmtId="172" fontId="4" fillId="4" borderId="2" xfId="0" applyNumberFormat="1" applyFont="1" applyFill="1" applyBorder="1" applyAlignment="1">
      <alignment horizontal="center" vertical="center"/>
    </xf>
    <xf numFmtId="172" fontId="4" fillId="4" borderId="30" xfId="0" applyNumberFormat="1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172" fontId="4" fillId="5" borderId="2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0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4" borderId="31" xfId="0" applyFont="1" applyFill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4" xfId="0" applyFont="1" applyBorder="1" applyAlignment="1" quotePrefix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8" xfId="0" applyFont="1" applyBorder="1" applyAlignment="1" quotePrefix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0" xfId="0" applyFont="1" applyBorder="1" applyAlignment="1" quotePrefix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5" borderId="37" xfId="0" applyFont="1" applyFill="1" applyBorder="1" applyAlignment="1">
      <alignment vertical="center"/>
    </xf>
    <xf numFmtId="0" fontId="1" fillId="5" borderId="36" xfId="0" applyFont="1" applyFill="1" applyBorder="1" applyAlignment="1">
      <alignment horizontal="center" vertical="center"/>
    </xf>
    <xf numFmtId="172" fontId="4" fillId="5" borderId="34" xfId="0" applyNumberFormat="1" applyFont="1" applyFill="1" applyBorder="1" applyAlignment="1">
      <alignment horizontal="center" vertical="center"/>
    </xf>
    <xf numFmtId="172" fontId="4" fillId="5" borderId="3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2" xfId="0" applyFont="1" applyBorder="1" applyAlignment="1" quotePrefix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5" borderId="23" xfId="0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3" fillId="2" borderId="40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6" xfId="0" applyFont="1" applyFill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2" fontId="3" fillId="5" borderId="2" xfId="0" applyNumberFormat="1" applyFont="1" applyFill="1" applyBorder="1" applyAlignment="1">
      <alignment horizontal="center"/>
    </xf>
    <xf numFmtId="172" fontId="3" fillId="5" borderId="2" xfId="0" applyNumberFormat="1" applyFont="1" applyFill="1" applyBorder="1" applyAlignment="1">
      <alignment horizontal="center"/>
    </xf>
    <xf numFmtId="9" fontId="3" fillId="5" borderId="2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3" fontId="7" fillId="5" borderId="2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172" fontId="7" fillId="0" borderId="0" xfId="0" applyNumberFormat="1" applyFont="1" applyAlignment="1">
      <alignment/>
    </xf>
    <xf numFmtId="172" fontId="7" fillId="5" borderId="2" xfId="0" applyNumberFormat="1" applyFont="1" applyFill="1" applyBorder="1" applyAlignment="1">
      <alignment horizontal="center"/>
    </xf>
    <xf numFmtId="172" fontId="7" fillId="0" borderId="1" xfId="0" applyNumberFormat="1" applyFont="1" applyBorder="1" applyAlignment="1">
      <alignment horizontal="center"/>
    </xf>
    <xf numFmtId="172" fontId="7" fillId="0" borderId="0" xfId="0" applyNumberFormat="1" applyFont="1" applyAlignment="1">
      <alignment horizontal="center"/>
    </xf>
    <xf numFmtId="9" fontId="8" fillId="0" borderId="0" xfId="0" applyNumberFormat="1" applyFont="1" applyAlignment="1">
      <alignment/>
    </xf>
    <xf numFmtId="9" fontId="9" fillId="5" borderId="2" xfId="0" applyNumberFormat="1" applyFont="1" applyFill="1" applyBorder="1" applyAlignment="1">
      <alignment horizontal="center"/>
    </xf>
    <xf numFmtId="9" fontId="10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0" fontId="1" fillId="5" borderId="39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0" fontId="4" fillId="0" borderId="4" xfId="0" applyFont="1" applyBorder="1" applyAlignment="1" quotePrefix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0" xfId="0" applyFont="1" applyBorder="1" applyAlignment="1" quotePrefix="1">
      <alignment horizontal="left" vertical="center"/>
    </xf>
    <xf numFmtId="0" fontId="4" fillId="0" borderId="3" xfId="0" applyFont="1" applyBorder="1" applyAlignment="1" quotePrefix="1">
      <alignment horizontal="left" vertical="center"/>
    </xf>
    <xf numFmtId="0" fontId="4" fillId="0" borderId="4" xfId="0" applyFont="1" applyBorder="1" applyAlignment="1" quotePrefix="1">
      <alignment horizontal="left" vertical="center"/>
    </xf>
    <xf numFmtId="0" fontId="1" fillId="7" borderId="40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0" fontId="1" fillId="7" borderId="39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 quotePrefix="1">
      <alignment horizontal="center" vertical="center"/>
    </xf>
    <xf numFmtId="0" fontId="4" fillId="0" borderId="29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6" xfId="0" applyFont="1" applyBorder="1" applyAlignment="1" quotePrefix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30" xfId="0" applyFont="1" applyBorder="1" applyAlignment="1" quotePrefix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39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9" xfId="0" applyFont="1" applyBorder="1" applyAlignment="1" quotePrefix="1">
      <alignment horizontal="center" vertical="center"/>
    </xf>
    <xf numFmtId="0" fontId="4" fillId="0" borderId="16" xfId="0" applyFont="1" applyBorder="1" applyAlignment="1" quotePrefix="1">
      <alignment horizontal="center"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5" xfId="0" applyFont="1" applyBorder="1" applyAlignment="1" quotePrefix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1" fillId="0" borderId="50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1" fillId="0" borderId="51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1" fontId="2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0"/>
  <sheetViews>
    <sheetView showGridLines="0" tabSelected="1" workbookViewId="0" topLeftCell="A1">
      <selection activeCell="A1" sqref="A1:R1"/>
    </sheetView>
  </sheetViews>
  <sheetFormatPr defaultColWidth="9.140625" defaultRowHeight="12.75"/>
  <cols>
    <col min="1" max="16384" width="7.8515625" style="61" customWidth="1"/>
  </cols>
  <sheetData>
    <row r="1" spans="1:18" ht="13.5" thickBot="1">
      <c r="A1" s="198" t="s">
        <v>291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200"/>
    </row>
    <row r="2" spans="1:18" ht="12.75">
      <c r="A2" s="233" t="s">
        <v>977</v>
      </c>
      <c r="B2" s="234"/>
      <c r="C2" s="63">
        <v>1</v>
      </c>
      <c r="D2" s="63">
        <v>2</v>
      </c>
      <c r="E2" s="63">
        <v>3</v>
      </c>
      <c r="F2" s="63">
        <v>4</v>
      </c>
      <c r="G2" s="63">
        <v>5</v>
      </c>
      <c r="H2" s="63">
        <v>6</v>
      </c>
      <c r="I2" s="63">
        <v>7</v>
      </c>
      <c r="J2" s="63">
        <v>8</v>
      </c>
      <c r="K2" s="63">
        <v>9</v>
      </c>
      <c r="L2" s="63">
        <v>10</v>
      </c>
      <c r="M2" s="63">
        <v>11</v>
      </c>
      <c r="N2" s="63">
        <v>12</v>
      </c>
      <c r="O2" s="63">
        <v>13</v>
      </c>
      <c r="P2" s="63">
        <v>14</v>
      </c>
      <c r="Q2" s="63">
        <v>15</v>
      </c>
      <c r="R2" s="64">
        <v>16</v>
      </c>
    </row>
    <row r="3" spans="1:18" ht="12.75">
      <c r="A3" s="65" t="s">
        <v>105</v>
      </c>
      <c r="B3" s="66">
        <v>4</v>
      </c>
      <c r="C3" s="67">
        <f>((($B3+1-C$2)*10)/$B3)-10</f>
        <v>0</v>
      </c>
      <c r="D3" s="67">
        <f>((($B3+1-D$2)*10)/$B3)-10</f>
        <v>-2.5</v>
      </c>
      <c r="E3" s="67">
        <f>((($B3+1-E$2)*10)/$B3)-10</f>
        <v>-5</v>
      </c>
      <c r="F3" s="67">
        <f>((($B3+1-F$2)*10)/$B3)-10</f>
        <v>-7.5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9"/>
    </row>
    <row r="4" spans="1:18" ht="12.75">
      <c r="A4" s="70" t="s">
        <v>106</v>
      </c>
      <c r="B4" s="71">
        <v>8</v>
      </c>
      <c r="C4" s="72">
        <f aca="true" t="shared" si="0" ref="C4:R6">((($B4+1-C$2)*10)/$B4)-10</f>
        <v>0</v>
      </c>
      <c r="D4" s="72">
        <f t="shared" si="0"/>
        <v>-1.25</v>
      </c>
      <c r="E4" s="72">
        <f t="shared" si="0"/>
        <v>-2.5</v>
      </c>
      <c r="F4" s="72">
        <f t="shared" si="0"/>
        <v>-3.75</v>
      </c>
      <c r="G4" s="72">
        <f t="shared" si="0"/>
        <v>-5</v>
      </c>
      <c r="H4" s="72">
        <f t="shared" si="0"/>
        <v>-6.25</v>
      </c>
      <c r="I4" s="72">
        <f t="shared" si="0"/>
        <v>-7.5</v>
      </c>
      <c r="J4" s="72">
        <f t="shared" si="0"/>
        <v>-8.75</v>
      </c>
      <c r="K4" s="68"/>
      <c r="L4" s="68"/>
      <c r="M4" s="68"/>
      <c r="N4" s="68"/>
      <c r="O4" s="68"/>
      <c r="P4" s="68"/>
      <c r="Q4" s="68"/>
      <c r="R4" s="69"/>
    </row>
    <row r="5" spans="1:18" ht="12.75">
      <c r="A5" s="65" t="s">
        <v>107</v>
      </c>
      <c r="B5" s="66">
        <v>12</v>
      </c>
      <c r="C5" s="67">
        <f t="shared" si="0"/>
        <v>0</v>
      </c>
      <c r="D5" s="67">
        <f t="shared" si="0"/>
        <v>-0.8333333333333339</v>
      </c>
      <c r="E5" s="67">
        <f t="shared" si="0"/>
        <v>-1.666666666666666</v>
      </c>
      <c r="F5" s="67">
        <f t="shared" si="0"/>
        <v>-2.5</v>
      </c>
      <c r="G5" s="67">
        <f t="shared" si="0"/>
        <v>-3.333333333333333</v>
      </c>
      <c r="H5" s="67">
        <f t="shared" si="0"/>
        <v>-4.166666666666667</v>
      </c>
      <c r="I5" s="67">
        <f t="shared" si="0"/>
        <v>-5</v>
      </c>
      <c r="J5" s="67">
        <f t="shared" si="0"/>
        <v>-5.833333333333333</v>
      </c>
      <c r="K5" s="67">
        <f t="shared" si="0"/>
        <v>-6.666666666666666</v>
      </c>
      <c r="L5" s="67">
        <f t="shared" si="0"/>
        <v>-7.5</v>
      </c>
      <c r="M5" s="67">
        <f t="shared" si="0"/>
        <v>-8.333333333333334</v>
      </c>
      <c r="N5" s="67">
        <f t="shared" si="0"/>
        <v>-9.166666666666666</v>
      </c>
      <c r="O5" s="68"/>
      <c r="P5" s="68"/>
      <c r="Q5" s="68"/>
      <c r="R5" s="69"/>
    </row>
    <row r="6" spans="1:18" ht="12.75">
      <c r="A6" s="126" t="s">
        <v>108</v>
      </c>
      <c r="B6" s="127">
        <v>16</v>
      </c>
      <c r="C6" s="128">
        <f t="shared" si="0"/>
        <v>0</v>
      </c>
      <c r="D6" s="128">
        <f t="shared" si="0"/>
        <v>-0.625</v>
      </c>
      <c r="E6" s="128">
        <f t="shared" si="0"/>
        <v>-1.25</v>
      </c>
      <c r="F6" s="128">
        <f t="shared" si="0"/>
        <v>-1.875</v>
      </c>
      <c r="G6" s="128">
        <f t="shared" si="0"/>
        <v>-2.5</v>
      </c>
      <c r="H6" s="128">
        <f t="shared" si="0"/>
        <v>-3.125</v>
      </c>
      <c r="I6" s="128">
        <f t="shared" si="0"/>
        <v>-3.75</v>
      </c>
      <c r="J6" s="128">
        <f t="shared" si="0"/>
        <v>-4.375</v>
      </c>
      <c r="K6" s="128">
        <f t="shared" si="0"/>
        <v>-5</v>
      </c>
      <c r="L6" s="128">
        <f t="shared" si="0"/>
        <v>-5.625</v>
      </c>
      <c r="M6" s="128">
        <f t="shared" si="0"/>
        <v>-6.25</v>
      </c>
      <c r="N6" s="128">
        <f t="shared" si="0"/>
        <v>-6.875</v>
      </c>
      <c r="O6" s="128">
        <f t="shared" si="0"/>
        <v>-7.5</v>
      </c>
      <c r="P6" s="128">
        <f t="shared" si="0"/>
        <v>-8.125</v>
      </c>
      <c r="Q6" s="128">
        <f t="shared" si="0"/>
        <v>-8.75</v>
      </c>
      <c r="R6" s="129">
        <f t="shared" si="0"/>
        <v>-9.375</v>
      </c>
    </row>
    <row r="7" spans="1:18" ht="13.5" thickBot="1">
      <c r="A7" s="248" t="s">
        <v>978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50"/>
    </row>
    <row r="8" ht="13.5" thickBot="1"/>
    <row r="9" spans="1:17" ht="13.5" thickBot="1">
      <c r="A9" s="236" t="s">
        <v>356</v>
      </c>
      <c r="B9" s="237"/>
      <c r="C9" s="237"/>
      <c r="D9" s="238"/>
      <c r="F9" s="236" t="s">
        <v>313</v>
      </c>
      <c r="G9" s="237"/>
      <c r="H9" s="237"/>
      <c r="I9" s="237"/>
      <c r="J9" s="237"/>
      <c r="K9" s="237"/>
      <c r="L9" s="237"/>
      <c r="M9" s="238"/>
      <c r="O9" s="236" t="s">
        <v>537</v>
      </c>
      <c r="P9" s="237"/>
      <c r="Q9" s="238"/>
    </row>
    <row r="10" spans="1:17" ht="12.75">
      <c r="A10" s="136" t="s">
        <v>292</v>
      </c>
      <c r="B10" s="137"/>
      <c r="C10" s="137"/>
      <c r="D10" s="75" t="s">
        <v>293</v>
      </c>
      <c r="F10" s="192" t="s">
        <v>315</v>
      </c>
      <c r="G10" s="193"/>
      <c r="H10" s="193" t="s">
        <v>316</v>
      </c>
      <c r="I10" s="193"/>
      <c r="J10" s="193"/>
      <c r="K10" s="193"/>
      <c r="L10" s="193"/>
      <c r="M10" s="257"/>
      <c r="O10" s="136" t="s">
        <v>478</v>
      </c>
      <c r="P10" s="137"/>
      <c r="Q10" s="75" t="s">
        <v>538</v>
      </c>
    </row>
    <row r="11" spans="1:17" ht="12.75">
      <c r="A11" s="133" t="s">
        <v>294</v>
      </c>
      <c r="B11" s="144"/>
      <c r="C11" s="144"/>
      <c r="D11" s="76">
        <v>4</v>
      </c>
      <c r="F11" s="194" t="s">
        <v>320</v>
      </c>
      <c r="G11" s="177"/>
      <c r="H11" s="144" t="s">
        <v>321</v>
      </c>
      <c r="I11" s="144"/>
      <c r="J11" s="144"/>
      <c r="K11" s="144"/>
      <c r="L11" s="144"/>
      <c r="M11" s="145"/>
      <c r="O11" s="133" t="s">
        <v>522</v>
      </c>
      <c r="P11" s="144"/>
      <c r="Q11" s="79" t="s">
        <v>531</v>
      </c>
    </row>
    <row r="12" spans="1:17" ht="12.75">
      <c r="A12" s="133" t="s">
        <v>295</v>
      </c>
      <c r="B12" s="144"/>
      <c r="C12" s="144"/>
      <c r="D12" s="76" t="s">
        <v>296</v>
      </c>
      <c r="F12" s="194" t="s">
        <v>325</v>
      </c>
      <c r="G12" s="177"/>
      <c r="H12" s="144" t="s">
        <v>326</v>
      </c>
      <c r="I12" s="144"/>
      <c r="J12" s="144"/>
      <c r="K12" s="144"/>
      <c r="L12" s="144"/>
      <c r="M12" s="145"/>
      <c r="O12" s="133" t="s">
        <v>523</v>
      </c>
      <c r="P12" s="144"/>
      <c r="Q12" s="79" t="s">
        <v>531</v>
      </c>
    </row>
    <row r="13" spans="1:17" ht="12.75">
      <c r="A13" s="133" t="s">
        <v>297</v>
      </c>
      <c r="B13" s="144"/>
      <c r="C13" s="144"/>
      <c r="D13" s="76" t="s">
        <v>298</v>
      </c>
      <c r="F13" s="194" t="s">
        <v>330</v>
      </c>
      <c r="G13" s="177"/>
      <c r="H13" s="144" t="s">
        <v>331</v>
      </c>
      <c r="I13" s="144"/>
      <c r="J13" s="144"/>
      <c r="K13" s="144"/>
      <c r="L13" s="144"/>
      <c r="M13" s="145"/>
      <c r="O13" s="133" t="s">
        <v>286</v>
      </c>
      <c r="P13" s="144"/>
      <c r="Q13" s="79" t="s">
        <v>531</v>
      </c>
    </row>
    <row r="14" spans="1:17" ht="12.75">
      <c r="A14" s="133" t="s">
        <v>299</v>
      </c>
      <c r="B14" s="144"/>
      <c r="C14" s="144"/>
      <c r="D14" s="76">
        <v>4</v>
      </c>
      <c r="F14" s="194" t="s">
        <v>333</v>
      </c>
      <c r="G14" s="177"/>
      <c r="H14" s="144" t="s">
        <v>334</v>
      </c>
      <c r="I14" s="144"/>
      <c r="J14" s="144"/>
      <c r="K14" s="144"/>
      <c r="L14" s="144"/>
      <c r="M14" s="145"/>
      <c r="O14" s="133" t="s">
        <v>539</v>
      </c>
      <c r="P14" s="144"/>
      <c r="Q14" s="79" t="s">
        <v>541</v>
      </c>
    </row>
    <row r="15" spans="1:17" ht="13.5" thickBot="1">
      <c r="A15" s="133" t="s">
        <v>300</v>
      </c>
      <c r="B15" s="144"/>
      <c r="C15" s="144"/>
      <c r="D15" s="76">
        <v>4</v>
      </c>
      <c r="F15" s="194" t="s">
        <v>324</v>
      </c>
      <c r="G15" s="177"/>
      <c r="H15" s="144" t="s">
        <v>336</v>
      </c>
      <c r="I15" s="144"/>
      <c r="J15" s="144"/>
      <c r="K15" s="144"/>
      <c r="L15" s="144"/>
      <c r="M15" s="145"/>
      <c r="O15" s="189" t="s">
        <v>540</v>
      </c>
      <c r="P15" s="135"/>
      <c r="Q15" s="93" t="s">
        <v>542</v>
      </c>
    </row>
    <row r="16" spans="1:13" ht="12.75">
      <c r="A16" s="133" t="s">
        <v>301</v>
      </c>
      <c r="B16" s="144"/>
      <c r="C16" s="144"/>
      <c r="D16" s="79" t="s">
        <v>302</v>
      </c>
      <c r="F16" s="194" t="s">
        <v>338</v>
      </c>
      <c r="G16" s="177"/>
      <c r="H16" s="144" t="s">
        <v>339</v>
      </c>
      <c r="I16" s="144"/>
      <c r="J16" s="144"/>
      <c r="K16" s="144"/>
      <c r="L16" s="144"/>
      <c r="M16" s="145"/>
    </row>
    <row r="17" spans="1:13" ht="12.75">
      <c r="A17" s="133" t="s">
        <v>303</v>
      </c>
      <c r="B17" s="144"/>
      <c r="C17" s="144"/>
      <c r="D17" s="79" t="s">
        <v>304</v>
      </c>
      <c r="F17" s="194" t="s">
        <v>341</v>
      </c>
      <c r="G17" s="177"/>
      <c r="H17" s="144" t="s">
        <v>342</v>
      </c>
      <c r="I17" s="144"/>
      <c r="J17" s="144"/>
      <c r="K17" s="144"/>
      <c r="L17" s="144"/>
      <c r="M17" s="145"/>
    </row>
    <row r="18" spans="1:13" ht="12.75">
      <c r="A18" s="133" t="s">
        <v>305</v>
      </c>
      <c r="B18" s="144"/>
      <c r="C18" s="144"/>
      <c r="D18" s="76" t="s">
        <v>306</v>
      </c>
      <c r="F18" s="194" t="s">
        <v>329</v>
      </c>
      <c r="G18" s="177"/>
      <c r="H18" s="144" t="s">
        <v>345</v>
      </c>
      <c r="I18" s="144"/>
      <c r="J18" s="144"/>
      <c r="K18" s="144"/>
      <c r="L18" s="144"/>
      <c r="M18" s="145"/>
    </row>
    <row r="19" spans="1:13" ht="13.5" thickBot="1">
      <c r="A19" s="133" t="s">
        <v>307</v>
      </c>
      <c r="B19" s="144"/>
      <c r="C19" s="144"/>
      <c r="D19" s="76">
        <v>4</v>
      </c>
      <c r="F19" s="195" t="s">
        <v>346</v>
      </c>
      <c r="G19" s="179"/>
      <c r="H19" s="135" t="s">
        <v>347</v>
      </c>
      <c r="I19" s="135"/>
      <c r="J19" s="135"/>
      <c r="K19" s="135"/>
      <c r="L19" s="135"/>
      <c r="M19" s="191"/>
    </row>
    <row r="20" spans="1:4" ht="12.75">
      <c r="A20" s="133" t="s">
        <v>308</v>
      </c>
      <c r="B20" s="144"/>
      <c r="C20" s="144"/>
      <c r="D20" s="76">
        <v>4</v>
      </c>
    </row>
    <row r="21" spans="1:4" ht="12.75">
      <c r="A21" s="133" t="s">
        <v>309</v>
      </c>
      <c r="B21" s="144"/>
      <c r="C21" s="144"/>
      <c r="D21" s="76">
        <v>4</v>
      </c>
    </row>
    <row r="22" spans="1:4" ht="12.75">
      <c r="A22" s="133" t="s">
        <v>310</v>
      </c>
      <c r="B22" s="144"/>
      <c r="C22" s="144"/>
      <c r="D22" s="76">
        <v>4</v>
      </c>
    </row>
    <row r="23" spans="1:8" ht="13.5" thickBot="1">
      <c r="A23" s="189" t="s">
        <v>311</v>
      </c>
      <c r="B23" s="135"/>
      <c r="C23" s="135"/>
      <c r="D23" s="82">
        <v>4</v>
      </c>
      <c r="E23" s="83"/>
      <c r="F23" s="83"/>
      <c r="G23" s="83"/>
      <c r="H23" s="83"/>
    </row>
    <row r="24" spans="1:8" ht="13.5" thickBot="1">
      <c r="A24" s="84"/>
      <c r="B24" s="84"/>
      <c r="C24" s="83"/>
      <c r="D24" s="83"/>
      <c r="E24" s="83"/>
      <c r="F24" s="83"/>
      <c r="G24" s="83"/>
      <c r="H24" s="83"/>
    </row>
    <row r="25" spans="1:17" ht="13.5" thickBot="1">
      <c r="A25" s="236" t="s">
        <v>520</v>
      </c>
      <c r="B25" s="237"/>
      <c r="C25" s="237"/>
      <c r="D25" s="237"/>
      <c r="E25" s="238"/>
      <c r="F25" s="111"/>
      <c r="G25" s="198" t="s">
        <v>509</v>
      </c>
      <c r="H25" s="199"/>
      <c r="I25" s="199"/>
      <c r="J25" s="199"/>
      <c r="K25" s="200"/>
      <c r="M25" s="198" t="s">
        <v>543</v>
      </c>
      <c r="N25" s="199"/>
      <c r="O25" s="199"/>
      <c r="P25" s="199"/>
      <c r="Q25" s="200"/>
    </row>
    <row r="26" spans="1:17" ht="12.75" customHeight="1">
      <c r="A26" s="73" t="s">
        <v>460</v>
      </c>
      <c r="B26" s="137" t="s">
        <v>518</v>
      </c>
      <c r="C26" s="137"/>
      <c r="D26" s="137" t="s">
        <v>519</v>
      </c>
      <c r="E26" s="203"/>
      <c r="F26" s="111"/>
      <c r="G26" s="201" t="s">
        <v>478</v>
      </c>
      <c r="H26" s="202"/>
      <c r="I26" s="112" t="s">
        <v>104</v>
      </c>
      <c r="J26" s="137" t="s">
        <v>479</v>
      </c>
      <c r="K26" s="203"/>
      <c r="M26" s="201" t="s">
        <v>478</v>
      </c>
      <c r="N26" s="202"/>
      <c r="O26" s="112" t="s">
        <v>546</v>
      </c>
      <c r="P26" s="137" t="s">
        <v>549</v>
      </c>
      <c r="Q26" s="203"/>
    </row>
    <row r="27" spans="1:17" ht="12.75" customHeight="1">
      <c r="A27" s="113" t="s">
        <v>449</v>
      </c>
      <c r="B27" s="177" t="s">
        <v>342</v>
      </c>
      <c r="C27" s="177"/>
      <c r="D27" s="177" t="s">
        <v>342</v>
      </c>
      <c r="E27" s="178"/>
      <c r="F27" s="111"/>
      <c r="G27" s="204" t="s">
        <v>485</v>
      </c>
      <c r="H27" s="205"/>
      <c r="I27" s="108" t="s">
        <v>510</v>
      </c>
      <c r="J27" s="177" t="s">
        <v>342</v>
      </c>
      <c r="K27" s="178"/>
      <c r="M27" s="204" t="s">
        <v>544</v>
      </c>
      <c r="N27" s="205"/>
      <c r="O27" s="108" t="s">
        <v>547</v>
      </c>
      <c r="P27" s="243" t="s">
        <v>550</v>
      </c>
      <c r="Q27" s="244"/>
    </row>
    <row r="28" spans="1:17" ht="12.75" customHeight="1">
      <c r="A28" s="113" t="s">
        <v>451</v>
      </c>
      <c r="B28" s="177" t="s">
        <v>463</v>
      </c>
      <c r="C28" s="177"/>
      <c r="D28" s="177" t="s">
        <v>342</v>
      </c>
      <c r="E28" s="178"/>
      <c r="F28" s="114"/>
      <c r="G28" s="204" t="s">
        <v>285</v>
      </c>
      <c r="H28" s="205"/>
      <c r="I28" s="108" t="s">
        <v>511</v>
      </c>
      <c r="J28" s="177" t="s">
        <v>342</v>
      </c>
      <c r="K28" s="178"/>
      <c r="M28" s="261" t="s">
        <v>545</v>
      </c>
      <c r="N28" s="262"/>
      <c r="O28" s="115" t="s">
        <v>548</v>
      </c>
      <c r="P28" s="263" t="s">
        <v>551</v>
      </c>
      <c r="Q28" s="264"/>
    </row>
    <row r="29" spans="1:17" ht="12.75" customHeight="1" thickBot="1">
      <c r="A29" s="113" t="s">
        <v>444</v>
      </c>
      <c r="B29" s="177" t="s">
        <v>342</v>
      </c>
      <c r="C29" s="177"/>
      <c r="D29" s="177" t="s">
        <v>342</v>
      </c>
      <c r="E29" s="178"/>
      <c r="F29" s="114"/>
      <c r="G29" s="204" t="s">
        <v>488</v>
      </c>
      <c r="H29" s="205"/>
      <c r="I29" s="108" t="s">
        <v>512</v>
      </c>
      <c r="J29" s="177" t="s">
        <v>342</v>
      </c>
      <c r="K29" s="178"/>
      <c r="M29" s="265" t="s">
        <v>552</v>
      </c>
      <c r="N29" s="266"/>
      <c r="O29" s="266"/>
      <c r="P29" s="266"/>
      <c r="Q29" s="267"/>
    </row>
    <row r="30" spans="1:11" ht="12.75" customHeight="1">
      <c r="A30" s="113" t="s">
        <v>448</v>
      </c>
      <c r="B30" s="177" t="s">
        <v>463</v>
      </c>
      <c r="C30" s="177"/>
      <c r="D30" s="177" t="s">
        <v>342</v>
      </c>
      <c r="E30" s="178"/>
      <c r="G30" s="204" t="s">
        <v>492</v>
      </c>
      <c r="H30" s="205"/>
      <c r="I30" s="108" t="s">
        <v>513</v>
      </c>
      <c r="J30" s="222" t="s">
        <v>493</v>
      </c>
      <c r="K30" s="223"/>
    </row>
    <row r="31" spans="1:11" ht="12.75" customHeight="1" thickBot="1">
      <c r="A31" s="113" t="s">
        <v>114</v>
      </c>
      <c r="B31" s="177" t="s">
        <v>464</v>
      </c>
      <c r="C31" s="177"/>
      <c r="D31" s="177" t="s">
        <v>310</v>
      </c>
      <c r="E31" s="178"/>
      <c r="G31" s="217" t="s">
        <v>410</v>
      </c>
      <c r="H31" s="219"/>
      <c r="I31" s="110" t="s">
        <v>514</v>
      </c>
      <c r="J31" s="196" t="s">
        <v>497</v>
      </c>
      <c r="K31" s="197"/>
    </row>
    <row r="32" spans="1:17" ht="12.75" customHeight="1" thickBot="1">
      <c r="A32" s="113" t="s">
        <v>465</v>
      </c>
      <c r="B32" s="177" t="s">
        <v>466</v>
      </c>
      <c r="C32" s="177"/>
      <c r="D32" s="177" t="s">
        <v>294</v>
      </c>
      <c r="E32" s="178"/>
      <c r="M32" s="198" t="s">
        <v>553</v>
      </c>
      <c r="N32" s="199"/>
      <c r="O32" s="199"/>
      <c r="P32" s="199"/>
      <c r="Q32" s="200"/>
    </row>
    <row r="33" spans="1:17" ht="13.5" thickBot="1">
      <c r="A33" s="113" t="s">
        <v>452</v>
      </c>
      <c r="B33" s="177" t="s">
        <v>463</v>
      </c>
      <c r="C33" s="177"/>
      <c r="D33" s="177" t="s">
        <v>342</v>
      </c>
      <c r="E33" s="178"/>
      <c r="G33" s="236" t="s">
        <v>476</v>
      </c>
      <c r="H33" s="237"/>
      <c r="I33" s="237"/>
      <c r="J33" s="238"/>
      <c r="M33" s="62" t="s">
        <v>554</v>
      </c>
      <c r="N33" s="234" t="s">
        <v>606</v>
      </c>
      <c r="O33" s="268"/>
      <c r="P33" s="63" t="s">
        <v>604</v>
      </c>
      <c r="Q33" s="64" t="s">
        <v>605</v>
      </c>
    </row>
    <row r="34" spans="1:17" ht="12.75">
      <c r="A34" s="113" t="s">
        <v>447</v>
      </c>
      <c r="B34" s="177" t="s">
        <v>464</v>
      </c>
      <c r="C34" s="177"/>
      <c r="D34" s="177" t="s">
        <v>310</v>
      </c>
      <c r="E34" s="178"/>
      <c r="G34" s="201" t="s">
        <v>469</v>
      </c>
      <c r="H34" s="270"/>
      <c r="I34" s="202"/>
      <c r="J34" s="75" t="s">
        <v>394</v>
      </c>
      <c r="M34" s="77">
        <v>1</v>
      </c>
      <c r="N34" s="144" t="s">
        <v>555</v>
      </c>
      <c r="O34" s="269"/>
      <c r="P34" s="78">
        <v>5</v>
      </c>
      <c r="Q34" s="76">
        <v>7</v>
      </c>
    </row>
    <row r="35" spans="1:17" ht="12.75">
      <c r="A35" s="113" t="s">
        <v>442</v>
      </c>
      <c r="B35" s="177" t="s">
        <v>342</v>
      </c>
      <c r="C35" s="177"/>
      <c r="D35" s="177" t="s">
        <v>342</v>
      </c>
      <c r="E35" s="178"/>
      <c r="G35" s="271" t="s">
        <v>461</v>
      </c>
      <c r="H35" s="272"/>
      <c r="I35" s="273"/>
      <c r="J35" s="116" t="s">
        <v>351</v>
      </c>
      <c r="M35" s="77">
        <v>2</v>
      </c>
      <c r="N35" s="144" t="s">
        <v>556</v>
      </c>
      <c r="O35" s="269"/>
      <c r="P35" s="78">
        <v>7</v>
      </c>
      <c r="Q35" s="76">
        <v>11</v>
      </c>
    </row>
    <row r="36" spans="1:17" ht="12.75">
      <c r="A36" s="113" t="s">
        <v>516</v>
      </c>
      <c r="B36" s="177" t="s">
        <v>294</v>
      </c>
      <c r="C36" s="177"/>
      <c r="D36" s="177" t="s">
        <v>466</v>
      </c>
      <c r="E36" s="178"/>
      <c r="G36" s="271" t="s">
        <v>462</v>
      </c>
      <c r="H36" s="272"/>
      <c r="I36" s="273"/>
      <c r="J36" s="117">
        <v>-10</v>
      </c>
      <c r="M36" s="77">
        <v>3</v>
      </c>
      <c r="N36" s="144" t="s">
        <v>557</v>
      </c>
      <c r="O36" s="269"/>
      <c r="P36" s="78">
        <v>9</v>
      </c>
      <c r="Q36" s="76">
        <v>15</v>
      </c>
    </row>
    <row r="37" spans="1:17" ht="13.5" thickBot="1">
      <c r="A37" s="113" t="s">
        <v>125</v>
      </c>
      <c r="B37" s="177" t="s">
        <v>342</v>
      </c>
      <c r="C37" s="177"/>
      <c r="D37" s="177" t="s">
        <v>342</v>
      </c>
      <c r="E37" s="178"/>
      <c r="G37" s="271" t="s">
        <v>489</v>
      </c>
      <c r="H37" s="272"/>
      <c r="I37" s="273"/>
      <c r="J37" s="118" t="s">
        <v>490</v>
      </c>
      <c r="M37" s="80">
        <v>4</v>
      </c>
      <c r="N37" s="135" t="s">
        <v>558</v>
      </c>
      <c r="O37" s="274"/>
      <c r="P37" s="81">
        <v>11</v>
      </c>
      <c r="Q37" s="82">
        <v>19</v>
      </c>
    </row>
    <row r="38" spans="1:10" ht="12.75">
      <c r="A38" s="113" t="s">
        <v>453</v>
      </c>
      <c r="B38" s="177" t="s">
        <v>312</v>
      </c>
      <c r="C38" s="177"/>
      <c r="D38" s="177" t="s">
        <v>342</v>
      </c>
      <c r="E38" s="178"/>
      <c r="G38" s="271" t="s">
        <v>494</v>
      </c>
      <c r="H38" s="272"/>
      <c r="I38" s="273"/>
      <c r="J38" s="118" t="s">
        <v>495</v>
      </c>
    </row>
    <row r="39" spans="1:10" ht="12.75">
      <c r="A39" s="113" t="s">
        <v>517</v>
      </c>
      <c r="B39" s="177" t="s">
        <v>312</v>
      </c>
      <c r="C39" s="177"/>
      <c r="D39" s="177" t="s">
        <v>342</v>
      </c>
      <c r="E39" s="178"/>
      <c r="G39" s="271" t="s">
        <v>498</v>
      </c>
      <c r="H39" s="272"/>
      <c r="I39" s="273"/>
      <c r="J39" s="118" t="s">
        <v>499</v>
      </c>
    </row>
    <row r="40" spans="1:10" ht="12.75">
      <c r="A40" s="113" t="s">
        <v>443</v>
      </c>
      <c r="B40" s="177" t="s">
        <v>294</v>
      </c>
      <c r="C40" s="177"/>
      <c r="D40" s="177" t="s">
        <v>466</v>
      </c>
      <c r="E40" s="178"/>
      <c r="G40" s="271" t="s">
        <v>501</v>
      </c>
      <c r="H40" s="272"/>
      <c r="I40" s="273"/>
      <c r="J40" s="101">
        <v>-10</v>
      </c>
    </row>
    <row r="41" spans="1:10" ht="13.5" thickBot="1">
      <c r="A41" s="119" t="s">
        <v>454</v>
      </c>
      <c r="B41" s="179" t="s">
        <v>310</v>
      </c>
      <c r="C41" s="179"/>
      <c r="D41" s="179" t="s">
        <v>464</v>
      </c>
      <c r="E41" s="180"/>
      <c r="G41" s="265" t="s">
        <v>508</v>
      </c>
      <c r="H41" s="266"/>
      <c r="I41" s="266"/>
      <c r="J41" s="267"/>
    </row>
    <row r="42" ht="13.5" thickBot="1"/>
    <row r="43" spans="1:16" ht="13.5" thickBot="1">
      <c r="A43" s="181" t="s">
        <v>441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3"/>
    </row>
    <row r="44" spans="1:16" ht="12.75">
      <c r="A44" s="95"/>
      <c r="B44" s="96" t="s">
        <v>442</v>
      </c>
      <c r="C44" s="96" t="s">
        <v>443</v>
      </c>
      <c r="D44" s="96" t="s">
        <v>444</v>
      </c>
      <c r="E44" s="96" t="s">
        <v>445</v>
      </c>
      <c r="F44" s="96" t="s">
        <v>446</v>
      </c>
      <c r="G44" s="96" t="s">
        <v>114</v>
      </c>
      <c r="H44" s="96" t="s">
        <v>447</v>
      </c>
      <c r="I44" s="96" t="s">
        <v>448</v>
      </c>
      <c r="J44" s="96" t="s">
        <v>449</v>
      </c>
      <c r="K44" s="97" t="s">
        <v>450</v>
      </c>
      <c r="L44" s="96" t="s">
        <v>451</v>
      </c>
      <c r="M44" s="96" t="s">
        <v>125</v>
      </c>
      <c r="N44" s="96" t="s">
        <v>452</v>
      </c>
      <c r="O44" s="97" t="s">
        <v>453</v>
      </c>
      <c r="P44" s="98" t="s">
        <v>454</v>
      </c>
    </row>
    <row r="45" spans="1:16" ht="12.75">
      <c r="A45" s="99" t="s">
        <v>442</v>
      </c>
      <c r="B45" s="100" t="s">
        <v>455</v>
      </c>
      <c r="C45" s="100" t="s">
        <v>456</v>
      </c>
      <c r="D45" s="100" t="s">
        <v>456</v>
      </c>
      <c r="E45" s="100" t="s">
        <v>456</v>
      </c>
      <c r="F45" s="100" t="s">
        <v>456</v>
      </c>
      <c r="G45" s="100" t="s">
        <v>457</v>
      </c>
      <c r="H45" s="100" t="s">
        <v>457</v>
      </c>
      <c r="I45" s="100" t="s">
        <v>457</v>
      </c>
      <c r="J45" s="100" t="s">
        <v>458</v>
      </c>
      <c r="K45" s="100" t="s">
        <v>457</v>
      </c>
      <c r="L45" s="100" t="s">
        <v>457</v>
      </c>
      <c r="M45" s="100" t="s">
        <v>457</v>
      </c>
      <c r="N45" s="100" t="s">
        <v>457</v>
      </c>
      <c r="O45" s="100" t="s">
        <v>457</v>
      </c>
      <c r="P45" s="101" t="s">
        <v>458</v>
      </c>
    </row>
    <row r="46" spans="1:16" ht="12.75">
      <c r="A46" s="99" t="s">
        <v>443</v>
      </c>
      <c r="B46" s="100" t="s">
        <v>456</v>
      </c>
      <c r="C46" s="100" t="s">
        <v>455</v>
      </c>
      <c r="D46" s="100" t="s">
        <v>456</v>
      </c>
      <c r="E46" s="100" t="s">
        <v>456</v>
      </c>
      <c r="F46" s="100" t="s">
        <v>456</v>
      </c>
      <c r="G46" s="100" t="s">
        <v>457</v>
      </c>
      <c r="H46" s="100" t="s">
        <v>457</v>
      </c>
      <c r="I46" s="100" t="s">
        <v>457</v>
      </c>
      <c r="J46" s="100" t="s">
        <v>458</v>
      </c>
      <c r="K46" s="100" t="s">
        <v>457</v>
      </c>
      <c r="L46" s="100" t="s">
        <v>457</v>
      </c>
      <c r="M46" s="100" t="s">
        <v>457</v>
      </c>
      <c r="N46" s="100" t="s">
        <v>457</v>
      </c>
      <c r="O46" s="100" t="s">
        <v>457</v>
      </c>
      <c r="P46" s="101" t="s">
        <v>458</v>
      </c>
    </row>
    <row r="47" spans="1:16" ht="12.75">
      <c r="A47" s="99" t="s">
        <v>444</v>
      </c>
      <c r="B47" s="100" t="s">
        <v>456</v>
      </c>
      <c r="C47" s="100" t="s">
        <v>457</v>
      </c>
      <c r="D47" s="100" t="s">
        <v>455</v>
      </c>
      <c r="E47" s="100" t="s">
        <v>456</v>
      </c>
      <c r="F47" s="100" t="s">
        <v>456</v>
      </c>
      <c r="G47" s="100" t="s">
        <v>457</v>
      </c>
      <c r="H47" s="100" t="s">
        <v>457</v>
      </c>
      <c r="I47" s="100" t="s">
        <v>457</v>
      </c>
      <c r="J47" s="100" t="s">
        <v>458</v>
      </c>
      <c r="K47" s="100" t="s">
        <v>457</v>
      </c>
      <c r="L47" s="100" t="s">
        <v>457</v>
      </c>
      <c r="M47" s="100" t="s">
        <v>457</v>
      </c>
      <c r="N47" s="100" t="s">
        <v>457</v>
      </c>
      <c r="O47" s="100" t="s">
        <v>457</v>
      </c>
      <c r="P47" s="101" t="s">
        <v>458</v>
      </c>
    </row>
    <row r="48" spans="1:16" ht="12.75">
      <c r="A48" s="99" t="s">
        <v>445</v>
      </c>
      <c r="B48" s="100" t="s">
        <v>456</v>
      </c>
      <c r="C48" s="100" t="s">
        <v>457</v>
      </c>
      <c r="D48" s="100" t="s">
        <v>456</v>
      </c>
      <c r="E48" s="100" t="s">
        <v>455</v>
      </c>
      <c r="F48" s="100" t="s">
        <v>456</v>
      </c>
      <c r="G48" s="100" t="s">
        <v>457</v>
      </c>
      <c r="H48" s="100" t="s">
        <v>457</v>
      </c>
      <c r="I48" s="100" t="s">
        <v>457</v>
      </c>
      <c r="J48" s="100" t="s">
        <v>458</v>
      </c>
      <c r="K48" s="100" t="s">
        <v>457</v>
      </c>
      <c r="L48" s="100" t="s">
        <v>457</v>
      </c>
      <c r="M48" s="100" t="s">
        <v>457</v>
      </c>
      <c r="N48" s="100" t="s">
        <v>457</v>
      </c>
      <c r="O48" s="100" t="s">
        <v>457</v>
      </c>
      <c r="P48" s="101" t="s">
        <v>458</v>
      </c>
    </row>
    <row r="49" spans="1:16" ht="12.75">
      <c r="A49" s="99" t="s">
        <v>446</v>
      </c>
      <c r="B49" s="100" t="s">
        <v>456</v>
      </c>
      <c r="C49" s="100" t="s">
        <v>456</v>
      </c>
      <c r="D49" s="100" t="s">
        <v>456</v>
      </c>
      <c r="E49" s="100" t="s">
        <v>456</v>
      </c>
      <c r="F49" s="100" t="s">
        <v>455</v>
      </c>
      <c r="G49" s="100" t="s">
        <v>457</v>
      </c>
      <c r="H49" s="100" t="s">
        <v>457</v>
      </c>
      <c r="I49" s="100" t="s">
        <v>457</v>
      </c>
      <c r="J49" s="100" t="s">
        <v>458</v>
      </c>
      <c r="K49" s="100" t="s">
        <v>457</v>
      </c>
      <c r="L49" s="100" t="s">
        <v>457</v>
      </c>
      <c r="M49" s="100" t="s">
        <v>457</v>
      </c>
      <c r="N49" s="100" t="s">
        <v>457</v>
      </c>
      <c r="O49" s="100" t="s">
        <v>457</v>
      </c>
      <c r="P49" s="101" t="s">
        <v>458</v>
      </c>
    </row>
    <row r="50" spans="1:16" ht="12.75">
      <c r="A50" s="99" t="s">
        <v>114</v>
      </c>
      <c r="B50" s="100" t="s">
        <v>457</v>
      </c>
      <c r="C50" s="100" t="s">
        <v>457</v>
      </c>
      <c r="D50" s="100" t="s">
        <v>457</v>
      </c>
      <c r="E50" s="100" t="s">
        <v>457</v>
      </c>
      <c r="F50" s="100" t="s">
        <v>457</v>
      </c>
      <c r="G50" s="100" t="s">
        <v>455</v>
      </c>
      <c r="H50" s="100" t="s">
        <v>456</v>
      </c>
      <c r="I50" s="100" t="s">
        <v>456</v>
      </c>
      <c r="J50" s="100" t="s">
        <v>456</v>
      </c>
      <c r="K50" s="100" t="s">
        <v>456</v>
      </c>
      <c r="L50" s="100" t="s">
        <v>458</v>
      </c>
      <c r="M50" s="100" t="s">
        <v>458</v>
      </c>
      <c r="N50" s="100" t="s">
        <v>458</v>
      </c>
      <c r="O50" s="100" t="s">
        <v>458</v>
      </c>
      <c r="P50" s="101" t="s">
        <v>458</v>
      </c>
    </row>
    <row r="51" spans="1:16" ht="12.75">
      <c r="A51" s="99" t="s">
        <v>447</v>
      </c>
      <c r="B51" s="100" t="s">
        <v>457</v>
      </c>
      <c r="C51" s="100" t="s">
        <v>457</v>
      </c>
      <c r="D51" s="100" t="s">
        <v>457</v>
      </c>
      <c r="E51" s="100" t="s">
        <v>457</v>
      </c>
      <c r="F51" s="100" t="s">
        <v>457</v>
      </c>
      <c r="G51" s="100" t="s">
        <v>456</v>
      </c>
      <c r="H51" s="100" t="s">
        <v>455</v>
      </c>
      <c r="I51" s="100" t="s">
        <v>456</v>
      </c>
      <c r="J51" s="100" t="s">
        <v>456</v>
      </c>
      <c r="K51" s="100" t="s">
        <v>456</v>
      </c>
      <c r="L51" s="100" t="s">
        <v>458</v>
      </c>
      <c r="M51" s="100" t="s">
        <v>458</v>
      </c>
      <c r="N51" s="100" t="s">
        <v>458</v>
      </c>
      <c r="O51" s="100" t="s">
        <v>458</v>
      </c>
      <c r="P51" s="101" t="s">
        <v>458</v>
      </c>
    </row>
    <row r="52" spans="1:16" ht="12.75">
      <c r="A52" s="99" t="s">
        <v>448</v>
      </c>
      <c r="B52" s="100" t="s">
        <v>457</v>
      </c>
      <c r="C52" s="100" t="s">
        <v>457</v>
      </c>
      <c r="D52" s="100" t="s">
        <v>457</v>
      </c>
      <c r="E52" s="100" t="s">
        <v>457</v>
      </c>
      <c r="F52" s="100" t="s">
        <v>457</v>
      </c>
      <c r="G52" s="100" t="s">
        <v>456</v>
      </c>
      <c r="H52" s="100" t="s">
        <v>456</v>
      </c>
      <c r="I52" s="100" t="s">
        <v>455</v>
      </c>
      <c r="J52" s="100" t="s">
        <v>456</v>
      </c>
      <c r="K52" s="100" t="s">
        <v>456</v>
      </c>
      <c r="L52" s="100" t="s">
        <v>458</v>
      </c>
      <c r="M52" s="100" t="s">
        <v>458</v>
      </c>
      <c r="N52" s="100" t="s">
        <v>458</v>
      </c>
      <c r="O52" s="100" t="s">
        <v>458</v>
      </c>
      <c r="P52" s="101" t="s">
        <v>458</v>
      </c>
    </row>
    <row r="53" spans="1:16" ht="12.75">
      <c r="A53" s="99" t="s">
        <v>449</v>
      </c>
      <c r="B53" s="100" t="s">
        <v>458</v>
      </c>
      <c r="C53" s="100" t="s">
        <v>458</v>
      </c>
      <c r="D53" s="100" t="s">
        <v>458</v>
      </c>
      <c r="E53" s="100" t="s">
        <v>458</v>
      </c>
      <c r="F53" s="100" t="s">
        <v>458</v>
      </c>
      <c r="G53" s="100" t="s">
        <v>456</v>
      </c>
      <c r="H53" s="100" t="s">
        <v>456</v>
      </c>
      <c r="I53" s="100" t="s">
        <v>456</v>
      </c>
      <c r="J53" s="100" t="s">
        <v>455</v>
      </c>
      <c r="K53" s="100" t="s">
        <v>456</v>
      </c>
      <c r="L53" s="100" t="s">
        <v>458</v>
      </c>
      <c r="M53" s="100" t="s">
        <v>458</v>
      </c>
      <c r="N53" s="100" t="s">
        <v>458</v>
      </c>
      <c r="O53" s="100" t="s">
        <v>458</v>
      </c>
      <c r="P53" s="101" t="s">
        <v>458</v>
      </c>
    </row>
    <row r="54" spans="1:16" ht="12.75">
      <c r="A54" s="99" t="s">
        <v>450</v>
      </c>
      <c r="B54" s="100" t="s">
        <v>457</v>
      </c>
      <c r="C54" s="100" t="s">
        <v>457</v>
      </c>
      <c r="D54" s="100" t="s">
        <v>457</v>
      </c>
      <c r="E54" s="100" t="s">
        <v>457</v>
      </c>
      <c r="F54" s="100" t="s">
        <v>457</v>
      </c>
      <c r="G54" s="100" t="s">
        <v>456</v>
      </c>
      <c r="H54" s="100" t="s">
        <v>456</v>
      </c>
      <c r="I54" s="100" t="s">
        <v>456</v>
      </c>
      <c r="J54" s="100" t="s">
        <v>456</v>
      </c>
      <c r="K54" s="100" t="s">
        <v>455</v>
      </c>
      <c r="L54" s="100" t="s">
        <v>458</v>
      </c>
      <c r="M54" s="100" t="s">
        <v>458</v>
      </c>
      <c r="N54" s="100" t="s">
        <v>458</v>
      </c>
      <c r="O54" s="100" t="s">
        <v>458</v>
      </c>
      <c r="P54" s="101" t="s">
        <v>458</v>
      </c>
    </row>
    <row r="55" spans="1:16" ht="12.75">
      <c r="A55" s="99" t="s">
        <v>451</v>
      </c>
      <c r="B55" s="100" t="s">
        <v>457</v>
      </c>
      <c r="C55" s="100" t="s">
        <v>457</v>
      </c>
      <c r="D55" s="100" t="s">
        <v>457</v>
      </c>
      <c r="E55" s="100" t="s">
        <v>457</v>
      </c>
      <c r="F55" s="100" t="s">
        <v>457</v>
      </c>
      <c r="G55" s="100" t="s">
        <v>458</v>
      </c>
      <c r="H55" s="100" t="s">
        <v>458</v>
      </c>
      <c r="I55" s="100" t="s">
        <v>458</v>
      </c>
      <c r="J55" s="100" t="s">
        <v>458</v>
      </c>
      <c r="K55" s="100" t="s">
        <v>458</v>
      </c>
      <c r="L55" s="100" t="s">
        <v>455</v>
      </c>
      <c r="M55" s="100" t="s">
        <v>456</v>
      </c>
      <c r="N55" s="100" t="s">
        <v>456</v>
      </c>
      <c r="O55" s="100" t="s">
        <v>456</v>
      </c>
      <c r="P55" s="101" t="s">
        <v>456</v>
      </c>
    </row>
    <row r="56" spans="1:16" ht="12.75">
      <c r="A56" s="99" t="s">
        <v>125</v>
      </c>
      <c r="B56" s="100" t="s">
        <v>457</v>
      </c>
      <c r="C56" s="100" t="s">
        <v>457</v>
      </c>
      <c r="D56" s="100" t="s">
        <v>457</v>
      </c>
      <c r="E56" s="100" t="s">
        <v>457</v>
      </c>
      <c r="F56" s="100" t="s">
        <v>457</v>
      </c>
      <c r="G56" s="100" t="s">
        <v>458</v>
      </c>
      <c r="H56" s="100" t="s">
        <v>458</v>
      </c>
      <c r="I56" s="100" t="s">
        <v>458</v>
      </c>
      <c r="J56" s="100" t="s">
        <v>458</v>
      </c>
      <c r="K56" s="100" t="s">
        <v>458</v>
      </c>
      <c r="L56" s="100" t="s">
        <v>456</v>
      </c>
      <c r="M56" s="100" t="s">
        <v>455</v>
      </c>
      <c r="N56" s="100" t="s">
        <v>456</v>
      </c>
      <c r="O56" s="100" t="s">
        <v>456</v>
      </c>
      <c r="P56" s="101" t="s">
        <v>456</v>
      </c>
    </row>
    <row r="57" spans="1:16" ht="12.75">
      <c r="A57" s="99" t="s">
        <v>452</v>
      </c>
      <c r="B57" s="100" t="s">
        <v>457</v>
      </c>
      <c r="C57" s="100" t="s">
        <v>457</v>
      </c>
      <c r="D57" s="100" t="s">
        <v>457</v>
      </c>
      <c r="E57" s="100" t="s">
        <v>457</v>
      </c>
      <c r="F57" s="100" t="s">
        <v>457</v>
      </c>
      <c r="G57" s="100" t="s">
        <v>458</v>
      </c>
      <c r="H57" s="100" t="s">
        <v>458</v>
      </c>
      <c r="I57" s="100" t="s">
        <v>458</v>
      </c>
      <c r="J57" s="100" t="s">
        <v>458</v>
      </c>
      <c r="K57" s="100" t="s">
        <v>458</v>
      </c>
      <c r="L57" s="100" t="s">
        <v>456</v>
      </c>
      <c r="M57" s="100" t="s">
        <v>456</v>
      </c>
      <c r="N57" s="100" t="s">
        <v>455</v>
      </c>
      <c r="O57" s="100" t="s">
        <v>456</v>
      </c>
      <c r="P57" s="101" t="s">
        <v>456</v>
      </c>
    </row>
    <row r="58" spans="1:16" ht="12.75">
      <c r="A58" s="102" t="s">
        <v>453</v>
      </c>
      <c r="B58" s="100" t="s">
        <v>457</v>
      </c>
      <c r="C58" s="100" t="s">
        <v>457</v>
      </c>
      <c r="D58" s="100" t="s">
        <v>457</v>
      </c>
      <c r="E58" s="100" t="s">
        <v>457</v>
      </c>
      <c r="F58" s="100" t="s">
        <v>457</v>
      </c>
      <c r="G58" s="100" t="s">
        <v>458</v>
      </c>
      <c r="H58" s="100" t="s">
        <v>458</v>
      </c>
      <c r="I58" s="100" t="s">
        <v>458</v>
      </c>
      <c r="J58" s="100" t="s">
        <v>458</v>
      </c>
      <c r="K58" s="100" t="s">
        <v>458</v>
      </c>
      <c r="L58" s="103" t="s">
        <v>456</v>
      </c>
      <c r="M58" s="103" t="s">
        <v>456</v>
      </c>
      <c r="N58" s="103" t="s">
        <v>456</v>
      </c>
      <c r="O58" s="103" t="s">
        <v>455</v>
      </c>
      <c r="P58" s="104" t="s">
        <v>456</v>
      </c>
    </row>
    <row r="59" spans="1:16" ht="13.5" thickBot="1">
      <c r="A59" s="105" t="s">
        <v>454</v>
      </c>
      <c r="B59" s="106" t="s">
        <v>458</v>
      </c>
      <c r="C59" s="106" t="s">
        <v>458</v>
      </c>
      <c r="D59" s="106" t="s">
        <v>458</v>
      </c>
      <c r="E59" s="106" t="s">
        <v>458</v>
      </c>
      <c r="F59" s="106" t="s">
        <v>458</v>
      </c>
      <c r="G59" s="106" t="s">
        <v>458</v>
      </c>
      <c r="H59" s="106" t="s">
        <v>458</v>
      </c>
      <c r="I59" s="106" t="s">
        <v>458</v>
      </c>
      <c r="J59" s="106" t="s">
        <v>458</v>
      </c>
      <c r="K59" s="106" t="s">
        <v>458</v>
      </c>
      <c r="L59" s="106" t="s">
        <v>456</v>
      </c>
      <c r="M59" s="106" t="s">
        <v>456</v>
      </c>
      <c r="N59" s="106" t="s">
        <v>456</v>
      </c>
      <c r="O59" s="106" t="s">
        <v>456</v>
      </c>
      <c r="P59" s="107" t="s">
        <v>455</v>
      </c>
    </row>
    <row r="60" ht="13.5" thickBot="1"/>
    <row r="61" spans="1:5" ht="13.5" thickBot="1">
      <c r="A61" s="181" t="s">
        <v>459</v>
      </c>
      <c r="B61" s="142"/>
      <c r="C61" s="142"/>
      <c r="D61" s="142"/>
      <c r="E61" s="143"/>
    </row>
    <row r="62" spans="1:5" ht="12.75">
      <c r="A62" s="136" t="s">
        <v>352</v>
      </c>
      <c r="B62" s="137"/>
      <c r="C62" s="137"/>
      <c r="D62" s="137"/>
      <c r="E62" s="75" t="s">
        <v>394</v>
      </c>
    </row>
    <row r="63" spans="1:5" ht="13.5" thickBot="1">
      <c r="A63" s="138" t="s">
        <v>559</v>
      </c>
      <c r="B63" s="139"/>
      <c r="C63" s="139"/>
      <c r="D63" s="130"/>
      <c r="E63" s="76">
        <v>-40</v>
      </c>
    </row>
    <row r="64" spans="1:18" ht="13.5" thickBot="1">
      <c r="A64" s="138" t="s">
        <v>560</v>
      </c>
      <c r="B64" s="139"/>
      <c r="C64" s="139"/>
      <c r="D64" s="130"/>
      <c r="E64" s="76">
        <v>-20</v>
      </c>
      <c r="G64" s="209" t="s">
        <v>376</v>
      </c>
      <c r="H64" s="210"/>
      <c r="I64" s="210"/>
      <c r="J64" s="210"/>
      <c r="K64" s="211"/>
      <c r="M64" s="209" t="s">
        <v>349</v>
      </c>
      <c r="N64" s="210"/>
      <c r="O64" s="210"/>
      <c r="P64" s="210"/>
      <c r="Q64" s="210"/>
      <c r="R64" s="211"/>
    </row>
    <row r="65" spans="1:18" ht="12.75">
      <c r="A65" s="138" t="s">
        <v>504</v>
      </c>
      <c r="B65" s="139"/>
      <c r="C65" s="139"/>
      <c r="D65" s="130"/>
      <c r="E65" s="79" t="s">
        <v>475</v>
      </c>
      <c r="G65" s="239" t="s">
        <v>378</v>
      </c>
      <c r="H65" s="240"/>
      <c r="I65" s="241"/>
      <c r="J65" s="245" t="s">
        <v>379</v>
      </c>
      <c r="K65" s="246"/>
      <c r="M65" s="136" t="s">
        <v>352</v>
      </c>
      <c r="N65" s="137"/>
      <c r="O65" s="74" t="s">
        <v>353</v>
      </c>
      <c r="P65" s="74" t="s">
        <v>354</v>
      </c>
      <c r="Q65" s="74" t="s">
        <v>355</v>
      </c>
      <c r="R65" s="75" t="s">
        <v>338</v>
      </c>
    </row>
    <row r="66" spans="1:18" ht="12.75">
      <c r="A66" s="138" t="s">
        <v>505</v>
      </c>
      <c r="B66" s="139"/>
      <c r="C66" s="139"/>
      <c r="D66" s="130"/>
      <c r="E66" s="79" t="s">
        <v>401</v>
      </c>
      <c r="G66" s="204" t="s">
        <v>381</v>
      </c>
      <c r="H66" s="242"/>
      <c r="I66" s="205"/>
      <c r="J66" s="212" t="s">
        <v>382</v>
      </c>
      <c r="K66" s="213"/>
      <c r="M66" s="133" t="s">
        <v>359</v>
      </c>
      <c r="N66" s="144"/>
      <c r="O66" s="78">
        <v>-20</v>
      </c>
      <c r="P66" s="78"/>
      <c r="Q66" s="78"/>
      <c r="R66" s="76"/>
    </row>
    <row r="67" spans="1:18" ht="12.75">
      <c r="A67" s="138" t="s">
        <v>506</v>
      </c>
      <c r="B67" s="139"/>
      <c r="C67" s="139"/>
      <c r="D67" s="130"/>
      <c r="E67" s="76">
        <v>-20</v>
      </c>
      <c r="G67" s="204" t="s">
        <v>286</v>
      </c>
      <c r="H67" s="242"/>
      <c r="I67" s="205"/>
      <c r="J67" s="212" t="s">
        <v>384</v>
      </c>
      <c r="K67" s="213"/>
      <c r="M67" s="133" t="s">
        <v>362</v>
      </c>
      <c r="N67" s="144"/>
      <c r="O67" s="109" t="s">
        <v>363</v>
      </c>
      <c r="P67" s="78">
        <v>-5</v>
      </c>
      <c r="Q67" s="78"/>
      <c r="R67" s="76"/>
    </row>
    <row r="68" spans="1:18" ht="12.75" customHeight="1">
      <c r="A68" s="131" t="s">
        <v>467</v>
      </c>
      <c r="B68" s="132"/>
      <c r="C68" s="132"/>
      <c r="D68" s="184"/>
      <c r="E68" s="79" t="s">
        <v>401</v>
      </c>
      <c r="G68" s="204" t="s">
        <v>386</v>
      </c>
      <c r="H68" s="242"/>
      <c r="I68" s="205"/>
      <c r="J68" s="212" t="s">
        <v>387</v>
      </c>
      <c r="K68" s="213"/>
      <c r="M68" s="133" t="s">
        <v>365</v>
      </c>
      <c r="N68" s="144"/>
      <c r="O68" s="109" t="s">
        <v>363</v>
      </c>
      <c r="P68" s="78">
        <v>-10</v>
      </c>
      <c r="Q68" s="78"/>
      <c r="R68" s="76"/>
    </row>
    <row r="69" spans="1:18" ht="13.5" thickBot="1">
      <c r="A69" s="131" t="s">
        <v>468</v>
      </c>
      <c r="B69" s="132"/>
      <c r="C69" s="132"/>
      <c r="D69" s="184"/>
      <c r="E69" s="76">
        <v>-20</v>
      </c>
      <c r="G69" s="217" t="s">
        <v>389</v>
      </c>
      <c r="H69" s="218"/>
      <c r="I69" s="219"/>
      <c r="J69" s="220" t="s">
        <v>390</v>
      </c>
      <c r="K69" s="221"/>
      <c r="M69" s="133" t="s">
        <v>367</v>
      </c>
      <c r="N69" s="144"/>
      <c r="O69" s="78"/>
      <c r="P69" s="78">
        <v>-20</v>
      </c>
      <c r="Q69" s="78"/>
      <c r="R69" s="76"/>
    </row>
    <row r="70" spans="1:18" ht="13.5" customHeight="1">
      <c r="A70" s="131" t="s">
        <v>470</v>
      </c>
      <c r="B70" s="132"/>
      <c r="C70" s="132"/>
      <c r="D70" s="184"/>
      <c r="E70" s="76">
        <v>-20</v>
      </c>
      <c r="M70" s="133" t="s">
        <v>369</v>
      </c>
      <c r="N70" s="144"/>
      <c r="O70" s="78"/>
      <c r="P70" s="78">
        <v>-20</v>
      </c>
      <c r="Q70" s="78"/>
      <c r="R70" s="76"/>
    </row>
    <row r="71" spans="1:18" ht="12.75" customHeight="1" thickBot="1">
      <c r="A71" s="131" t="s">
        <v>471</v>
      </c>
      <c r="B71" s="132"/>
      <c r="C71" s="132"/>
      <c r="D71" s="184"/>
      <c r="E71" s="79" t="s">
        <v>401</v>
      </c>
      <c r="M71" s="133" t="s">
        <v>371</v>
      </c>
      <c r="N71" s="144"/>
      <c r="O71" s="78"/>
      <c r="P71" s="78"/>
      <c r="Q71" s="78">
        <v>-10</v>
      </c>
      <c r="R71" s="76"/>
    </row>
    <row r="72" spans="1:18" ht="12.75" customHeight="1" thickBot="1">
      <c r="A72" s="214" t="s">
        <v>472</v>
      </c>
      <c r="B72" s="215"/>
      <c r="C72" s="215"/>
      <c r="D72" s="216"/>
      <c r="E72" s="79" t="s">
        <v>401</v>
      </c>
      <c r="G72" s="209" t="s">
        <v>348</v>
      </c>
      <c r="H72" s="210"/>
      <c r="I72" s="210"/>
      <c r="J72" s="210"/>
      <c r="K72" s="211"/>
      <c r="M72" s="133" t="s">
        <v>373</v>
      </c>
      <c r="N72" s="144"/>
      <c r="O72" s="78"/>
      <c r="P72" s="78"/>
      <c r="Q72" s="78">
        <v>-10</v>
      </c>
      <c r="R72" s="76"/>
    </row>
    <row r="73" spans="1:18" ht="12.75" customHeight="1" thickBot="1">
      <c r="A73" s="140" t="s">
        <v>507</v>
      </c>
      <c r="B73" s="141"/>
      <c r="C73" s="141"/>
      <c r="D73" s="141"/>
      <c r="E73" s="93">
        <v>-20</v>
      </c>
      <c r="G73" s="251" t="s">
        <v>350</v>
      </c>
      <c r="H73" s="252"/>
      <c r="I73" s="253"/>
      <c r="J73" s="256" t="s">
        <v>351</v>
      </c>
      <c r="K73" s="246"/>
      <c r="M73" s="133" t="s">
        <v>374</v>
      </c>
      <c r="N73" s="144"/>
      <c r="O73" s="78"/>
      <c r="P73" s="78"/>
      <c r="Q73" s="78">
        <v>-10</v>
      </c>
      <c r="R73" s="76"/>
    </row>
    <row r="74" spans="7:18" ht="13.5" customHeight="1" thickBot="1">
      <c r="G74" s="138" t="s">
        <v>357</v>
      </c>
      <c r="H74" s="139"/>
      <c r="I74" s="130"/>
      <c r="J74" s="247" t="s">
        <v>358</v>
      </c>
      <c r="K74" s="213"/>
      <c r="M74" s="133" t="s">
        <v>375</v>
      </c>
      <c r="N74" s="144"/>
      <c r="O74" s="78"/>
      <c r="P74" s="78"/>
      <c r="Q74" s="78">
        <v>-10</v>
      </c>
      <c r="R74" s="76"/>
    </row>
    <row r="75" spans="1:18" ht="13.5" customHeight="1" thickBot="1">
      <c r="A75" s="181" t="s">
        <v>502</v>
      </c>
      <c r="B75" s="142"/>
      <c r="C75" s="142"/>
      <c r="D75" s="142"/>
      <c r="E75" s="143"/>
      <c r="G75" s="138" t="s">
        <v>360</v>
      </c>
      <c r="H75" s="139"/>
      <c r="I75" s="130"/>
      <c r="J75" s="247" t="s">
        <v>361</v>
      </c>
      <c r="K75" s="213"/>
      <c r="M75" s="133" t="s">
        <v>377</v>
      </c>
      <c r="N75" s="144"/>
      <c r="O75" s="78"/>
      <c r="P75" s="78"/>
      <c r="Q75" s="78">
        <v>-10</v>
      </c>
      <c r="R75" s="76"/>
    </row>
    <row r="76" spans="1:18" ht="13.5" customHeight="1">
      <c r="A76" s="239" t="s">
        <v>378</v>
      </c>
      <c r="B76" s="240"/>
      <c r="C76" s="241"/>
      <c r="D76" s="245" t="s">
        <v>503</v>
      </c>
      <c r="E76" s="246"/>
      <c r="G76" s="138" t="s">
        <v>364</v>
      </c>
      <c r="H76" s="139"/>
      <c r="I76" s="130"/>
      <c r="J76" s="247" t="s">
        <v>358</v>
      </c>
      <c r="K76" s="213"/>
      <c r="M76" s="133" t="s">
        <v>380</v>
      </c>
      <c r="N76" s="144"/>
      <c r="O76" s="78"/>
      <c r="P76" s="78"/>
      <c r="Q76" s="78">
        <v>-10</v>
      </c>
      <c r="R76" s="76"/>
    </row>
    <row r="77" spans="1:18" ht="13.5" customHeight="1">
      <c r="A77" s="204" t="s">
        <v>381</v>
      </c>
      <c r="B77" s="242"/>
      <c r="C77" s="205"/>
      <c r="D77" s="212" t="s">
        <v>406</v>
      </c>
      <c r="E77" s="213"/>
      <c r="G77" s="138" t="s">
        <v>366</v>
      </c>
      <c r="H77" s="139"/>
      <c r="I77" s="130"/>
      <c r="J77" s="247">
        <v>-20</v>
      </c>
      <c r="K77" s="213"/>
      <c r="M77" s="133" t="s">
        <v>383</v>
      </c>
      <c r="N77" s="144"/>
      <c r="O77" s="78"/>
      <c r="P77" s="78"/>
      <c r="Q77" s="78"/>
      <c r="R77" s="76">
        <v>-10</v>
      </c>
    </row>
    <row r="78" spans="1:18" ht="13.5" customHeight="1">
      <c r="A78" s="204" t="s">
        <v>286</v>
      </c>
      <c r="B78" s="242"/>
      <c r="C78" s="205"/>
      <c r="D78" s="212" t="s">
        <v>405</v>
      </c>
      <c r="E78" s="213"/>
      <c r="G78" s="138" t="s">
        <v>368</v>
      </c>
      <c r="H78" s="139"/>
      <c r="I78" s="130"/>
      <c r="J78" s="247">
        <v>-40</v>
      </c>
      <c r="K78" s="213"/>
      <c r="M78" s="133" t="s">
        <v>385</v>
      </c>
      <c r="N78" s="144"/>
      <c r="O78" s="78"/>
      <c r="P78" s="78"/>
      <c r="Q78" s="78"/>
      <c r="R78" s="76">
        <v>-10</v>
      </c>
    </row>
    <row r="79" spans="1:18" ht="13.5" customHeight="1">
      <c r="A79" s="204" t="s">
        <v>386</v>
      </c>
      <c r="B79" s="242"/>
      <c r="C79" s="205"/>
      <c r="D79" s="212" t="s">
        <v>404</v>
      </c>
      <c r="E79" s="213"/>
      <c r="G79" s="133" t="s">
        <v>370</v>
      </c>
      <c r="H79" s="144"/>
      <c r="I79" s="144"/>
      <c r="J79" s="222" t="s">
        <v>351</v>
      </c>
      <c r="K79" s="223"/>
      <c r="M79" s="133" t="s">
        <v>388</v>
      </c>
      <c r="N79" s="144"/>
      <c r="O79" s="78"/>
      <c r="P79" s="78"/>
      <c r="Q79" s="78"/>
      <c r="R79" s="76">
        <v>-20</v>
      </c>
    </row>
    <row r="80" spans="1:18" ht="13.5" customHeight="1" thickBot="1">
      <c r="A80" s="217" t="s">
        <v>389</v>
      </c>
      <c r="B80" s="218"/>
      <c r="C80" s="219"/>
      <c r="D80" s="220" t="s">
        <v>403</v>
      </c>
      <c r="E80" s="221"/>
      <c r="G80" s="189" t="s">
        <v>372</v>
      </c>
      <c r="H80" s="135"/>
      <c r="I80" s="135"/>
      <c r="J80" s="196">
        <v>-10</v>
      </c>
      <c r="K80" s="197"/>
      <c r="M80" s="189" t="s">
        <v>391</v>
      </c>
      <c r="N80" s="135"/>
      <c r="O80" s="81"/>
      <c r="P80" s="81"/>
      <c r="Q80" s="81"/>
      <c r="R80" s="82">
        <v>-20</v>
      </c>
    </row>
    <row r="81" ht="13.5" customHeight="1" thickBot="1"/>
    <row r="82" spans="1:18" s="125" customFormat="1" ht="13.5" thickBot="1">
      <c r="A82" s="181" t="s">
        <v>694</v>
      </c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3"/>
    </row>
    <row r="83" spans="1:18" s="125" customFormat="1" ht="12.75">
      <c r="A83" s="136" t="s">
        <v>460</v>
      </c>
      <c r="B83" s="137"/>
      <c r="C83" s="137" t="s">
        <v>707</v>
      </c>
      <c r="D83" s="137"/>
      <c r="E83" s="137"/>
      <c r="F83" s="137"/>
      <c r="G83" s="137" t="s">
        <v>714</v>
      </c>
      <c r="H83" s="137"/>
      <c r="I83" s="137"/>
      <c r="J83" s="137"/>
      <c r="K83" s="137" t="s">
        <v>655</v>
      </c>
      <c r="L83" s="137"/>
      <c r="M83" s="137" t="s">
        <v>737</v>
      </c>
      <c r="N83" s="137"/>
      <c r="O83" s="137" t="s">
        <v>741</v>
      </c>
      <c r="P83" s="137"/>
      <c r="Q83" s="137"/>
      <c r="R83" s="203"/>
    </row>
    <row r="84" spans="1:18" s="123" customFormat="1" ht="12">
      <c r="A84" s="133" t="s">
        <v>695</v>
      </c>
      <c r="B84" s="144"/>
      <c r="C84" s="134" t="s">
        <v>708</v>
      </c>
      <c r="D84" s="134"/>
      <c r="E84" s="134"/>
      <c r="F84" s="134"/>
      <c r="G84" s="144" t="s">
        <v>715</v>
      </c>
      <c r="H84" s="144"/>
      <c r="I84" s="144"/>
      <c r="J84" s="144"/>
      <c r="K84" s="144" t="s">
        <v>722</v>
      </c>
      <c r="L84" s="144"/>
      <c r="M84" s="177" t="s">
        <v>181</v>
      </c>
      <c r="N84" s="177"/>
      <c r="O84" s="150" t="s">
        <v>738</v>
      </c>
      <c r="P84" s="150"/>
      <c r="Q84" s="150"/>
      <c r="R84" s="151"/>
    </row>
    <row r="85" spans="1:18" s="123" customFormat="1" ht="12">
      <c r="A85" s="133" t="s">
        <v>696</v>
      </c>
      <c r="B85" s="144"/>
      <c r="C85" s="134" t="s">
        <v>709</v>
      </c>
      <c r="D85" s="134"/>
      <c r="E85" s="134"/>
      <c r="F85" s="134"/>
      <c r="G85" s="144" t="s">
        <v>716</v>
      </c>
      <c r="H85" s="144"/>
      <c r="I85" s="144"/>
      <c r="J85" s="144"/>
      <c r="K85" s="144" t="s">
        <v>723</v>
      </c>
      <c r="L85" s="144"/>
      <c r="M85" s="177" t="s">
        <v>188</v>
      </c>
      <c r="N85" s="177"/>
      <c r="O85" s="150" t="s">
        <v>739</v>
      </c>
      <c r="P85" s="150"/>
      <c r="Q85" s="150"/>
      <c r="R85" s="151"/>
    </row>
    <row r="86" spans="1:18" s="123" customFormat="1" ht="12">
      <c r="A86" s="133" t="s">
        <v>697</v>
      </c>
      <c r="B86" s="144"/>
      <c r="C86" s="134" t="s">
        <v>710</v>
      </c>
      <c r="D86" s="134"/>
      <c r="E86" s="134"/>
      <c r="F86" s="134"/>
      <c r="G86" s="144" t="s">
        <v>715</v>
      </c>
      <c r="H86" s="144"/>
      <c r="I86" s="144"/>
      <c r="J86" s="144"/>
      <c r="K86" s="144" t="s">
        <v>724</v>
      </c>
      <c r="L86" s="144"/>
      <c r="M86" s="177" t="s">
        <v>183</v>
      </c>
      <c r="N86" s="177"/>
      <c r="O86" s="150" t="s">
        <v>740</v>
      </c>
      <c r="P86" s="150"/>
      <c r="Q86" s="150"/>
      <c r="R86" s="151"/>
    </row>
    <row r="87" spans="1:18" s="123" customFormat="1" ht="12">
      <c r="A87" s="133" t="s">
        <v>698</v>
      </c>
      <c r="B87" s="144"/>
      <c r="C87" s="134" t="s">
        <v>711</v>
      </c>
      <c r="D87" s="134"/>
      <c r="E87" s="134"/>
      <c r="F87" s="134"/>
      <c r="G87" s="144" t="s">
        <v>717</v>
      </c>
      <c r="H87" s="144"/>
      <c r="I87" s="144"/>
      <c r="J87" s="144"/>
      <c r="K87" s="144" t="s">
        <v>725</v>
      </c>
      <c r="L87" s="144"/>
      <c r="M87" s="177" t="s">
        <v>186</v>
      </c>
      <c r="N87" s="177"/>
      <c r="O87" s="150" t="s">
        <v>742</v>
      </c>
      <c r="P87" s="150"/>
      <c r="Q87" s="150"/>
      <c r="R87" s="151"/>
    </row>
    <row r="88" spans="1:18" s="123" customFormat="1" ht="12">
      <c r="A88" s="133" t="s">
        <v>699</v>
      </c>
      <c r="B88" s="144"/>
      <c r="C88" s="134" t="s">
        <v>711</v>
      </c>
      <c r="D88" s="134"/>
      <c r="E88" s="134"/>
      <c r="F88" s="134"/>
      <c r="G88" s="144" t="s">
        <v>715</v>
      </c>
      <c r="H88" s="144"/>
      <c r="I88" s="144"/>
      <c r="J88" s="144"/>
      <c r="K88" s="144" t="s">
        <v>726</v>
      </c>
      <c r="L88" s="144"/>
      <c r="M88" s="177" t="s">
        <v>134</v>
      </c>
      <c r="N88" s="177"/>
      <c r="O88" s="150" t="s">
        <v>743</v>
      </c>
      <c r="P88" s="150"/>
      <c r="Q88" s="150"/>
      <c r="R88" s="151"/>
    </row>
    <row r="89" spans="1:18" s="123" customFormat="1" ht="12">
      <c r="A89" s="133" t="s">
        <v>700</v>
      </c>
      <c r="B89" s="144"/>
      <c r="C89" s="134" t="s">
        <v>709</v>
      </c>
      <c r="D89" s="134"/>
      <c r="E89" s="134"/>
      <c r="F89" s="134"/>
      <c r="G89" s="144" t="s">
        <v>715</v>
      </c>
      <c r="H89" s="144"/>
      <c r="I89" s="144"/>
      <c r="J89" s="144"/>
      <c r="K89" s="144" t="s">
        <v>727</v>
      </c>
      <c r="L89" s="144"/>
      <c r="M89" s="177" t="s">
        <v>160</v>
      </c>
      <c r="N89" s="177"/>
      <c r="O89" s="150" t="s">
        <v>744</v>
      </c>
      <c r="P89" s="150"/>
      <c r="Q89" s="150"/>
      <c r="R89" s="151"/>
    </row>
    <row r="90" spans="1:18" s="123" customFormat="1" ht="12">
      <c r="A90" s="133" t="s">
        <v>701</v>
      </c>
      <c r="B90" s="144"/>
      <c r="C90" s="134" t="s">
        <v>708</v>
      </c>
      <c r="D90" s="134"/>
      <c r="E90" s="134"/>
      <c r="F90" s="134"/>
      <c r="G90" s="144" t="s">
        <v>715</v>
      </c>
      <c r="H90" s="144"/>
      <c r="I90" s="144"/>
      <c r="J90" s="144"/>
      <c r="K90" s="144" t="s">
        <v>728</v>
      </c>
      <c r="L90" s="144"/>
      <c r="M90" s="177" t="s">
        <v>164</v>
      </c>
      <c r="N90" s="177"/>
      <c r="O90" s="150" t="s">
        <v>745</v>
      </c>
      <c r="P90" s="150"/>
      <c r="Q90" s="150"/>
      <c r="R90" s="151"/>
    </row>
    <row r="91" spans="1:18" s="123" customFormat="1" ht="12">
      <c r="A91" s="133" t="s">
        <v>702</v>
      </c>
      <c r="B91" s="144"/>
      <c r="C91" s="134" t="s">
        <v>710</v>
      </c>
      <c r="D91" s="134"/>
      <c r="E91" s="134"/>
      <c r="F91" s="134"/>
      <c r="G91" s="144" t="s">
        <v>715</v>
      </c>
      <c r="H91" s="144"/>
      <c r="I91" s="144"/>
      <c r="J91" s="144"/>
      <c r="K91" s="144" t="s">
        <v>729</v>
      </c>
      <c r="L91" s="144"/>
      <c r="M91" s="177" t="s">
        <v>150</v>
      </c>
      <c r="N91" s="177"/>
      <c r="O91" s="150" t="s">
        <v>746</v>
      </c>
      <c r="P91" s="150"/>
      <c r="Q91" s="150"/>
      <c r="R91" s="151"/>
    </row>
    <row r="92" spans="1:18" s="123" customFormat="1" ht="12">
      <c r="A92" s="133" t="s">
        <v>703</v>
      </c>
      <c r="B92" s="144"/>
      <c r="C92" s="134" t="s">
        <v>711</v>
      </c>
      <c r="D92" s="134"/>
      <c r="E92" s="134"/>
      <c r="F92" s="134"/>
      <c r="G92" s="144" t="s">
        <v>718</v>
      </c>
      <c r="H92" s="144"/>
      <c r="I92" s="144"/>
      <c r="J92" s="144"/>
      <c r="K92" s="144" t="s">
        <v>730</v>
      </c>
      <c r="L92" s="144"/>
      <c r="M92" s="177" t="s">
        <v>220</v>
      </c>
      <c r="N92" s="177"/>
      <c r="O92" s="150" t="s">
        <v>747</v>
      </c>
      <c r="P92" s="150"/>
      <c r="Q92" s="150"/>
      <c r="R92" s="151"/>
    </row>
    <row r="93" spans="1:18" s="123" customFormat="1" ht="12">
      <c r="A93" s="133" t="s">
        <v>704</v>
      </c>
      <c r="B93" s="144"/>
      <c r="C93" s="134" t="s">
        <v>708</v>
      </c>
      <c r="D93" s="134"/>
      <c r="E93" s="134"/>
      <c r="F93" s="134"/>
      <c r="G93" s="144" t="s">
        <v>715</v>
      </c>
      <c r="H93" s="144"/>
      <c r="I93" s="144"/>
      <c r="J93" s="144"/>
      <c r="K93" s="144" t="s">
        <v>731</v>
      </c>
      <c r="L93" s="144"/>
      <c r="M93" s="177" t="s">
        <v>223</v>
      </c>
      <c r="N93" s="177"/>
      <c r="O93" s="150" t="s">
        <v>748</v>
      </c>
      <c r="P93" s="150"/>
      <c r="Q93" s="150"/>
      <c r="R93" s="151"/>
    </row>
    <row r="94" spans="1:18" s="123" customFormat="1" ht="12">
      <c r="A94" s="133" t="s">
        <v>705</v>
      </c>
      <c r="B94" s="144"/>
      <c r="C94" s="134" t="s">
        <v>712</v>
      </c>
      <c r="D94" s="134"/>
      <c r="E94" s="134"/>
      <c r="F94" s="134"/>
      <c r="G94" s="144" t="s">
        <v>715</v>
      </c>
      <c r="H94" s="144"/>
      <c r="I94" s="144"/>
      <c r="J94" s="144"/>
      <c r="K94" s="144" t="s">
        <v>732</v>
      </c>
      <c r="L94" s="144"/>
      <c r="M94" s="177" t="s">
        <v>207</v>
      </c>
      <c r="N94" s="177"/>
      <c r="O94" s="150" t="s">
        <v>749</v>
      </c>
      <c r="P94" s="150"/>
      <c r="Q94" s="150"/>
      <c r="R94" s="151"/>
    </row>
    <row r="95" spans="1:18" s="123" customFormat="1" ht="12">
      <c r="A95" s="133" t="s">
        <v>454</v>
      </c>
      <c r="B95" s="144"/>
      <c r="C95" s="134" t="s">
        <v>710</v>
      </c>
      <c r="D95" s="134"/>
      <c r="E95" s="134"/>
      <c r="F95" s="134"/>
      <c r="G95" s="144" t="s">
        <v>718</v>
      </c>
      <c r="H95" s="144"/>
      <c r="I95" s="144"/>
      <c r="J95" s="144"/>
      <c r="K95" s="144" t="s">
        <v>733</v>
      </c>
      <c r="L95" s="144"/>
      <c r="M95" s="177" t="s">
        <v>206</v>
      </c>
      <c r="N95" s="177"/>
      <c r="O95" s="150" t="s">
        <v>750</v>
      </c>
      <c r="P95" s="150"/>
      <c r="Q95" s="150"/>
      <c r="R95" s="151"/>
    </row>
    <row r="96" spans="1:18" s="123" customFormat="1" ht="12">
      <c r="A96" s="133" t="s">
        <v>516</v>
      </c>
      <c r="B96" s="144"/>
      <c r="C96" s="144" t="s">
        <v>713</v>
      </c>
      <c r="D96" s="144"/>
      <c r="E96" s="144"/>
      <c r="F96" s="144"/>
      <c r="G96" s="144" t="s">
        <v>719</v>
      </c>
      <c r="H96" s="144"/>
      <c r="I96" s="144"/>
      <c r="J96" s="144"/>
      <c r="K96" s="144" t="s">
        <v>734</v>
      </c>
      <c r="L96" s="144"/>
      <c r="M96" s="177" t="s">
        <v>199</v>
      </c>
      <c r="N96" s="177"/>
      <c r="O96" s="150" t="s">
        <v>751</v>
      </c>
      <c r="P96" s="150"/>
      <c r="Q96" s="150"/>
      <c r="R96" s="151"/>
    </row>
    <row r="97" spans="1:18" s="123" customFormat="1" ht="12">
      <c r="A97" s="133" t="s">
        <v>517</v>
      </c>
      <c r="B97" s="144"/>
      <c r="C97" s="134" t="s">
        <v>711</v>
      </c>
      <c r="D97" s="134"/>
      <c r="E97" s="134"/>
      <c r="F97" s="134"/>
      <c r="G97" s="144" t="s">
        <v>720</v>
      </c>
      <c r="H97" s="144"/>
      <c r="I97" s="144"/>
      <c r="J97" s="144"/>
      <c r="K97" s="144" t="s">
        <v>735</v>
      </c>
      <c r="L97" s="144"/>
      <c r="M97" s="177" t="s">
        <v>173</v>
      </c>
      <c r="N97" s="177"/>
      <c r="O97" s="150" t="s">
        <v>752</v>
      </c>
      <c r="P97" s="150"/>
      <c r="Q97" s="150"/>
      <c r="R97" s="151"/>
    </row>
    <row r="98" spans="1:18" s="123" customFormat="1" ht="12.75" thickBot="1">
      <c r="A98" s="189" t="s">
        <v>706</v>
      </c>
      <c r="B98" s="135"/>
      <c r="C98" s="207" t="s">
        <v>708</v>
      </c>
      <c r="D98" s="207"/>
      <c r="E98" s="207"/>
      <c r="F98" s="207"/>
      <c r="G98" s="135" t="s">
        <v>721</v>
      </c>
      <c r="H98" s="135"/>
      <c r="I98" s="135"/>
      <c r="J98" s="135"/>
      <c r="K98" s="135" t="s">
        <v>736</v>
      </c>
      <c r="L98" s="135"/>
      <c r="M98" s="179" t="s">
        <v>216</v>
      </c>
      <c r="N98" s="179"/>
      <c r="O98" s="259" t="s">
        <v>753</v>
      </c>
      <c r="P98" s="259"/>
      <c r="Q98" s="259"/>
      <c r="R98" s="260"/>
    </row>
    <row r="99" ht="13.5" thickBot="1">
      <c r="A99" s="120"/>
    </row>
    <row r="100" spans="1:18" ht="13.5" thickBot="1">
      <c r="A100" s="224" t="s">
        <v>314</v>
      </c>
      <c r="B100" s="225"/>
      <c r="C100" s="225"/>
      <c r="D100" s="225"/>
      <c r="E100" s="226"/>
      <c r="G100" s="224" t="s">
        <v>477</v>
      </c>
      <c r="H100" s="225"/>
      <c r="I100" s="225"/>
      <c r="J100" s="225"/>
      <c r="K100" s="225"/>
      <c r="L100" s="225"/>
      <c r="M100" s="226"/>
      <c r="N100" s="286" t="s">
        <v>521</v>
      </c>
      <c r="O100" s="287"/>
      <c r="P100" s="287"/>
      <c r="Q100" s="287"/>
      <c r="R100" s="288"/>
    </row>
    <row r="101" spans="1:18" ht="12.75">
      <c r="A101" s="73" t="s">
        <v>317</v>
      </c>
      <c r="B101" s="137" t="s">
        <v>318</v>
      </c>
      <c r="C101" s="137"/>
      <c r="D101" s="137" t="s">
        <v>319</v>
      </c>
      <c r="E101" s="203"/>
      <c r="G101" s="136" t="s">
        <v>480</v>
      </c>
      <c r="H101" s="137"/>
      <c r="I101" s="74" t="s">
        <v>481</v>
      </c>
      <c r="J101" s="74" t="s">
        <v>482</v>
      </c>
      <c r="K101" s="74" t="s">
        <v>483</v>
      </c>
      <c r="L101" s="137" t="s">
        <v>484</v>
      </c>
      <c r="M101" s="203"/>
      <c r="N101" s="201" t="s">
        <v>478</v>
      </c>
      <c r="O101" s="202"/>
      <c r="P101" s="112" t="s">
        <v>104</v>
      </c>
      <c r="Q101" s="137" t="s">
        <v>530</v>
      </c>
      <c r="R101" s="203"/>
    </row>
    <row r="102" spans="1:18" ht="12.75">
      <c r="A102" s="77" t="s">
        <v>322</v>
      </c>
      <c r="B102" s="177" t="s">
        <v>323</v>
      </c>
      <c r="C102" s="177"/>
      <c r="D102" s="177" t="s">
        <v>324</v>
      </c>
      <c r="E102" s="178"/>
      <c r="G102" s="133" t="s">
        <v>486</v>
      </c>
      <c r="H102" s="144"/>
      <c r="I102" s="78">
        <v>10</v>
      </c>
      <c r="J102" s="78">
        <v>10</v>
      </c>
      <c r="K102" s="78">
        <v>7</v>
      </c>
      <c r="L102" s="177" t="s">
        <v>561</v>
      </c>
      <c r="M102" s="178"/>
      <c r="N102" s="204" t="s">
        <v>522</v>
      </c>
      <c r="O102" s="205"/>
      <c r="P102" s="108" t="s">
        <v>525</v>
      </c>
      <c r="Q102" s="222" t="s">
        <v>531</v>
      </c>
      <c r="R102" s="178"/>
    </row>
    <row r="103" spans="1:18" ht="12.75">
      <c r="A103" s="77" t="s">
        <v>327</v>
      </c>
      <c r="B103" s="177" t="s">
        <v>328</v>
      </c>
      <c r="C103" s="177"/>
      <c r="D103" s="177" t="s">
        <v>329</v>
      </c>
      <c r="E103" s="178"/>
      <c r="G103" s="133" t="s">
        <v>487</v>
      </c>
      <c r="H103" s="144"/>
      <c r="I103" s="78">
        <v>20</v>
      </c>
      <c r="J103" s="78">
        <v>20</v>
      </c>
      <c r="K103" s="78">
        <v>10</v>
      </c>
      <c r="L103" s="177" t="s">
        <v>562</v>
      </c>
      <c r="M103" s="178"/>
      <c r="N103" s="204" t="s">
        <v>523</v>
      </c>
      <c r="O103" s="205"/>
      <c r="P103" s="108" t="s">
        <v>526</v>
      </c>
      <c r="Q103" s="222" t="s">
        <v>531</v>
      </c>
      <c r="R103" s="178"/>
    </row>
    <row r="104" spans="1:18" ht="12.75">
      <c r="A104" s="77" t="s">
        <v>320</v>
      </c>
      <c r="B104" s="177" t="s">
        <v>332</v>
      </c>
      <c r="C104" s="177"/>
      <c r="D104" s="177" t="s">
        <v>320</v>
      </c>
      <c r="E104" s="178"/>
      <c r="G104" s="133" t="s">
        <v>491</v>
      </c>
      <c r="H104" s="144"/>
      <c r="I104" s="78">
        <v>30</v>
      </c>
      <c r="J104" s="78">
        <v>30</v>
      </c>
      <c r="K104" s="78">
        <v>16</v>
      </c>
      <c r="L104" s="177" t="s">
        <v>563</v>
      </c>
      <c r="M104" s="178"/>
      <c r="N104" s="204" t="s">
        <v>524</v>
      </c>
      <c r="O104" s="205"/>
      <c r="P104" s="108" t="s">
        <v>527</v>
      </c>
      <c r="Q104" s="222" t="s">
        <v>531</v>
      </c>
      <c r="R104" s="178"/>
    </row>
    <row r="105" spans="1:18" ht="12.75">
      <c r="A105" s="77" t="s">
        <v>311</v>
      </c>
      <c r="B105" s="177" t="s">
        <v>335</v>
      </c>
      <c r="C105" s="177"/>
      <c r="D105" s="177" t="s">
        <v>325</v>
      </c>
      <c r="E105" s="178"/>
      <c r="G105" s="133" t="s">
        <v>496</v>
      </c>
      <c r="H105" s="144"/>
      <c r="I105" s="78">
        <v>40</v>
      </c>
      <c r="J105" s="78">
        <v>40</v>
      </c>
      <c r="K105" s="78">
        <v>25</v>
      </c>
      <c r="L105" s="177" t="s">
        <v>564</v>
      </c>
      <c r="M105" s="178"/>
      <c r="N105" s="289" t="s">
        <v>532</v>
      </c>
      <c r="O105" s="290"/>
      <c r="P105" s="108" t="s">
        <v>528</v>
      </c>
      <c r="Q105" s="177" t="s">
        <v>534</v>
      </c>
      <c r="R105" s="223"/>
    </row>
    <row r="106" spans="1:18" ht="13.5" thickBot="1">
      <c r="A106" s="77" t="s">
        <v>90</v>
      </c>
      <c r="B106" s="177" t="s">
        <v>337</v>
      </c>
      <c r="C106" s="177"/>
      <c r="D106" s="177" t="s">
        <v>333</v>
      </c>
      <c r="E106" s="178"/>
      <c r="G106" s="258" t="s">
        <v>500</v>
      </c>
      <c r="H106" s="259"/>
      <c r="I106" s="259"/>
      <c r="J106" s="259"/>
      <c r="K106" s="259"/>
      <c r="L106" s="259"/>
      <c r="M106" s="260"/>
      <c r="N106" s="204" t="s">
        <v>533</v>
      </c>
      <c r="O106" s="205"/>
      <c r="P106" s="108" t="s">
        <v>529</v>
      </c>
      <c r="Q106" s="177" t="s">
        <v>535</v>
      </c>
      <c r="R106" s="223"/>
    </row>
    <row r="107" spans="1:18" ht="13.5" thickBot="1">
      <c r="A107" s="77" t="s">
        <v>330</v>
      </c>
      <c r="B107" s="177" t="s">
        <v>340</v>
      </c>
      <c r="C107" s="177"/>
      <c r="D107" s="177" t="s">
        <v>330</v>
      </c>
      <c r="E107" s="178"/>
      <c r="N107" s="291" t="s">
        <v>536</v>
      </c>
      <c r="O107" s="292"/>
      <c r="P107" s="292"/>
      <c r="Q107" s="292"/>
      <c r="R107" s="293"/>
    </row>
    <row r="108" spans="1:5" ht="13.5" thickBot="1">
      <c r="A108" s="80" t="s">
        <v>343</v>
      </c>
      <c r="B108" s="179" t="s">
        <v>344</v>
      </c>
      <c r="C108" s="179"/>
      <c r="D108" s="179" t="s">
        <v>338</v>
      </c>
      <c r="E108" s="180"/>
    </row>
    <row r="109" spans="15:17" ht="13.5" thickBot="1">
      <c r="O109" s="224" t="s">
        <v>515</v>
      </c>
      <c r="P109" s="225"/>
      <c r="Q109" s="226"/>
    </row>
    <row r="110" spans="1:17" ht="13.5" thickBot="1">
      <c r="A110" s="224" t="s">
        <v>627</v>
      </c>
      <c r="B110" s="225"/>
      <c r="C110" s="225"/>
      <c r="D110" s="225"/>
      <c r="E110" s="225"/>
      <c r="F110" s="225"/>
      <c r="G110" s="225"/>
      <c r="H110" s="225"/>
      <c r="I110" s="225"/>
      <c r="J110" s="225"/>
      <c r="K110" s="225"/>
      <c r="L110" s="225"/>
      <c r="M110" s="226"/>
      <c r="O110" s="136" t="s">
        <v>469</v>
      </c>
      <c r="P110" s="137"/>
      <c r="Q110" s="75" t="s">
        <v>394</v>
      </c>
    </row>
    <row r="111" spans="1:17" ht="12.75">
      <c r="A111" s="192" t="s">
        <v>315</v>
      </c>
      <c r="B111" s="193"/>
      <c r="C111" s="193"/>
      <c r="D111" s="74" t="s">
        <v>293</v>
      </c>
      <c r="E111" s="137" t="s">
        <v>658</v>
      </c>
      <c r="F111" s="137"/>
      <c r="G111" s="137"/>
      <c r="H111" s="137" t="s">
        <v>662</v>
      </c>
      <c r="I111" s="137"/>
      <c r="J111" s="137" t="s">
        <v>672</v>
      </c>
      <c r="K111" s="137"/>
      <c r="L111" s="137"/>
      <c r="M111" s="203"/>
      <c r="O111" s="133" t="s">
        <v>461</v>
      </c>
      <c r="P111" s="144"/>
      <c r="Q111" s="79" t="s">
        <v>351</v>
      </c>
    </row>
    <row r="112" spans="1:17" ht="12.75">
      <c r="A112" s="190" t="s">
        <v>628</v>
      </c>
      <c r="B112" s="185"/>
      <c r="C112" s="185"/>
      <c r="D112" s="78">
        <v>80</v>
      </c>
      <c r="E112" s="144" t="s">
        <v>659</v>
      </c>
      <c r="F112" s="144"/>
      <c r="G112" s="144"/>
      <c r="H112" s="144" t="s">
        <v>663</v>
      </c>
      <c r="I112" s="144"/>
      <c r="J112" s="144"/>
      <c r="K112" s="144"/>
      <c r="L112" s="144"/>
      <c r="M112" s="145"/>
      <c r="O112" s="133" t="s">
        <v>462</v>
      </c>
      <c r="P112" s="144"/>
      <c r="Q112" s="76">
        <v>-10</v>
      </c>
    </row>
    <row r="113" spans="1:17" ht="12.75">
      <c r="A113" s="190" t="s">
        <v>629</v>
      </c>
      <c r="B113" s="185"/>
      <c r="C113" s="185"/>
      <c r="D113" s="78">
        <v>150</v>
      </c>
      <c r="E113" s="185" t="s">
        <v>628</v>
      </c>
      <c r="F113" s="185"/>
      <c r="G113" s="185"/>
      <c r="H113" s="144" t="s">
        <v>664</v>
      </c>
      <c r="I113" s="144"/>
      <c r="J113" s="144"/>
      <c r="K113" s="144"/>
      <c r="L113" s="144"/>
      <c r="M113" s="145"/>
      <c r="O113" s="133" t="s">
        <v>473</v>
      </c>
      <c r="P113" s="144"/>
      <c r="Q113" s="79" t="s">
        <v>401</v>
      </c>
    </row>
    <row r="114" spans="1:17" ht="13.5" thickBot="1">
      <c r="A114" s="190" t="s">
        <v>630</v>
      </c>
      <c r="B114" s="185"/>
      <c r="C114" s="185"/>
      <c r="D114" s="78">
        <v>200</v>
      </c>
      <c r="E114" s="185" t="s">
        <v>629</v>
      </c>
      <c r="F114" s="185"/>
      <c r="G114" s="185"/>
      <c r="H114" s="144" t="s">
        <v>665</v>
      </c>
      <c r="I114" s="144"/>
      <c r="J114" s="144"/>
      <c r="K114" s="144"/>
      <c r="L114" s="144"/>
      <c r="M114" s="145"/>
      <c r="O114" s="189" t="s">
        <v>474</v>
      </c>
      <c r="P114" s="135"/>
      <c r="Q114" s="93" t="s">
        <v>475</v>
      </c>
    </row>
    <row r="115" spans="1:13" ht="12.75">
      <c r="A115" s="190" t="s">
        <v>631</v>
      </c>
      <c r="B115" s="185"/>
      <c r="C115" s="185"/>
      <c r="D115" s="78">
        <v>80</v>
      </c>
      <c r="E115" s="144" t="s">
        <v>659</v>
      </c>
      <c r="F115" s="144"/>
      <c r="G115" s="144"/>
      <c r="H115" s="144" t="s">
        <v>666</v>
      </c>
      <c r="I115" s="144"/>
      <c r="J115" s="144" t="s">
        <v>673</v>
      </c>
      <c r="K115" s="144"/>
      <c r="L115" s="144"/>
      <c r="M115" s="145"/>
    </row>
    <row r="116" spans="1:13" ht="12.75">
      <c r="A116" s="190" t="s">
        <v>632</v>
      </c>
      <c r="B116" s="185"/>
      <c r="C116" s="185"/>
      <c r="D116" s="78">
        <v>150</v>
      </c>
      <c r="E116" s="185" t="s">
        <v>631</v>
      </c>
      <c r="F116" s="185"/>
      <c r="G116" s="185"/>
      <c r="H116" s="144" t="s">
        <v>667</v>
      </c>
      <c r="I116" s="144"/>
      <c r="J116" s="144" t="s">
        <v>673</v>
      </c>
      <c r="K116" s="144"/>
      <c r="L116" s="144"/>
      <c r="M116" s="145"/>
    </row>
    <row r="117" spans="1:13" ht="12.75">
      <c r="A117" s="190" t="s">
        <v>633</v>
      </c>
      <c r="B117" s="185"/>
      <c r="C117" s="185"/>
      <c r="D117" s="78">
        <v>250</v>
      </c>
      <c r="E117" s="185" t="s">
        <v>632</v>
      </c>
      <c r="F117" s="185"/>
      <c r="G117" s="185"/>
      <c r="H117" s="144" t="s">
        <v>668</v>
      </c>
      <c r="I117" s="144"/>
      <c r="J117" s="144" t="s">
        <v>674</v>
      </c>
      <c r="K117" s="144"/>
      <c r="L117" s="144"/>
      <c r="M117" s="145"/>
    </row>
    <row r="118" spans="1:13" ht="12.75">
      <c r="A118" s="190" t="s">
        <v>473</v>
      </c>
      <c r="B118" s="185"/>
      <c r="C118" s="185"/>
      <c r="D118" s="78">
        <v>80</v>
      </c>
      <c r="E118" s="144" t="s">
        <v>659</v>
      </c>
      <c r="F118" s="144"/>
      <c r="G118" s="144"/>
      <c r="H118" s="144"/>
      <c r="I118" s="144"/>
      <c r="J118" s="144" t="s">
        <v>675</v>
      </c>
      <c r="K118" s="144"/>
      <c r="L118" s="144"/>
      <c r="M118" s="145"/>
    </row>
    <row r="119" spans="1:13" ht="12.75">
      <c r="A119" s="190" t="s">
        <v>634</v>
      </c>
      <c r="B119" s="185"/>
      <c r="C119" s="185"/>
      <c r="D119" s="78">
        <v>120</v>
      </c>
      <c r="E119" s="185" t="s">
        <v>473</v>
      </c>
      <c r="F119" s="185"/>
      <c r="G119" s="185"/>
      <c r="H119" s="144" t="s">
        <v>669</v>
      </c>
      <c r="I119" s="144"/>
      <c r="J119" s="144" t="s">
        <v>676</v>
      </c>
      <c r="K119" s="144"/>
      <c r="L119" s="144"/>
      <c r="M119" s="145"/>
    </row>
    <row r="120" spans="1:13" ht="12.75">
      <c r="A120" s="190" t="s">
        <v>635</v>
      </c>
      <c r="B120" s="185"/>
      <c r="C120" s="185"/>
      <c r="D120" s="78">
        <v>200</v>
      </c>
      <c r="E120" s="185" t="s">
        <v>634</v>
      </c>
      <c r="F120" s="185"/>
      <c r="G120" s="185"/>
      <c r="H120" s="144"/>
      <c r="I120" s="144"/>
      <c r="J120" s="144" t="s">
        <v>677</v>
      </c>
      <c r="K120" s="144"/>
      <c r="L120" s="144"/>
      <c r="M120" s="145"/>
    </row>
    <row r="121" spans="1:13" ht="12.75">
      <c r="A121" s="190" t="s">
        <v>636</v>
      </c>
      <c r="B121" s="185"/>
      <c r="C121" s="185"/>
      <c r="D121" s="78">
        <v>60</v>
      </c>
      <c r="E121" s="144"/>
      <c r="F121" s="144"/>
      <c r="G121" s="144"/>
      <c r="H121" s="144"/>
      <c r="I121" s="144"/>
      <c r="J121" s="144"/>
      <c r="K121" s="144"/>
      <c r="L121" s="144"/>
      <c r="M121" s="145"/>
    </row>
    <row r="122" spans="1:13" ht="12.75">
      <c r="A122" s="190" t="s">
        <v>637</v>
      </c>
      <c r="B122" s="185"/>
      <c r="C122" s="185"/>
      <c r="D122" s="78">
        <v>100</v>
      </c>
      <c r="E122" s="185" t="s">
        <v>632</v>
      </c>
      <c r="F122" s="185"/>
      <c r="G122" s="185"/>
      <c r="H122" s="144"/>
      <c r="I122" s="144"/>
      <c r="J122" s="144"/>
      <c r="K122" s="144"/>
      <c r="L122" s="144"/>
      <c r="M122" s="145"/>
    </row>
    <row r="123" spans="1:13" ht="12.75">
      <c r="A123" s="190" t="s">
        <v>638</v>
      </c>
      <c r="B123" s="185"/>
      <c r="C123" s="185"/>
      <c r="D123" s="78">
        <v>60</v>
      </c>
      <c r="E123" s="185" t="s">
        <v>660</v>
      </c>
      <c r="F123" s="185"/>
      <c r="G123" s="185"/>
      <c r="H123" s="144" t="s">
        <v>670</v>
      </c>
      <c r="I123" s="144"/>
      <c r="J123" s="144"/>
      <c r="K123" s="144"/>
      <c r="L123" s="144"/>
      <c r="M123" s="145"/>
    </row>
    <row r="124" spans="1:13" ht="12.75">
      <c r="A124" s="190" t="s">
        <v>639</v>
      </c>
      <c r="B124" s="185"/>
      <c r="C124" s="185"/>
      <c r="D124" s="78">
        <v>500</v>
      </c>
      <c r="E124" s="144" t="s">
        <v>659</v>
      </c>
      <c r="F124" s="144"/>
      <c r="G124" s="144"/>
      <c r="H124" s="144"/>
      <c r="I124" s="144"/>
      <c r="J124" s="144" t="s">
        <v>678</v>
      </c>
      <c r="K124" s="144"/>
      <c r="L124" s="144"/>
      <c r="M124" s="145"/>
    </row>
    <row r="125" spans="1:13" ht="12.75">
      <c r="A125" s="190" t="s">
        <v>640</v>
      </c>
      <c r="B125" s="185"/>
      <c r="C125" s="185"/>
      <c r="D125" s="78">
        <v>250</v>
      </c>
      <c r="E125" s="185" t="s">
        <v>639</v>
      </c>
      <c r="F125" s="185"/>
      <c r="G125" s="185"/>
      <c r="H125" s="144"/>
      <c r="I125" s="144"/>
      <c r="J125" s="144" t="s">
        <v>679</v>
      </c>
      <c r="K125" s="144"/>
      <c r="L125" s="144"/>
      <c r="M125" s="145"/>
    </row>
    <row r="126" spans="1:13" ht="12.75">
      <c r="A126" s="190" t="s">
        <v>641</v>
      </c>
      <c r="B126" s="185"/>
      <c r="C126" s="185"/>
      <c r="D126" s="78">
        <v>250</v>
      </c>
      <c r="E126" s="185" t="s">
        <v>640</v>
      </c>
      <c r="F126" s="185"/>
      <c r="G126" s="185"/>
      <c r="H126" s="144"/>
      <c r="I126" s="144"/>
      <c r="J126" s="144" t="s">
        <v>679</v>
      </c>
      <c r="K126" s="144"/>
      <c r="L126" s="144"/>
      <c r="M126" s="145"/>
    </row>
    <row r="127" spans="1:13" ht="12.75">
      <c r="A127" s="133" t="s">
        <v>642</v>
      </c>
      <c r="B127" s="144"/>
      <c r="C127" s="144"/>
      <c r="D127" s="78">
        <v>220</v>
      </c>
      <c r="E127" s="185" t="s">
        <v>639</v>
      </c>
      <c r="F127" s="185"/>
      <c r="G127" s="185"/>
      <c r="H127" s="144"/>
      <c r="I127" s="144"/>
      <c r="J127" s="144" t="s">
        <v>680</v>
      </c>
      <c r="K127" s="144"/>
      <c r="L127" s="144"/>
      <c r="M127" s="145"/>
    </row>
    <row r="128" spans="1:13" ht="12.75">
      <c r="A128" s="133" t="s">
        <v>643</v>
      </c>
      <c r="B128" s="144"/>
      <c r="C128" s="144"/>
      <c r="D128" s="78">
        <v>150</v>
      </c>
      <c r="E128" s="185" t="s">
        <v>639</v>
      </c>
      <c r="F128" s="185"/>
      <c r="G128" s="185"/>
      <c r="H128" s="144"/>
      <c r="I128" s="144"/>
      <c r="J128" s="144" t="s">
        <v>681</v>
      </c>
      <c r="K128" s="144"/>
      <c r="L128" s="144"/>
      <c r="M128" s="145"/>
    </row>
    <row r="129" spans="1:13" ht="12.75">
      <c r="A129" s="133" t="s">
        <v>644</v>
      </c>
      <c r="B129" s="144"/>
      <c r="C129" s="144"/>
      <c r="D129" s="78">
        <v>100</v>
      </c>
      <c r="E129" s="185" t="s">
        <v>639</v>
      </c>
      <c r="F129" s="185"/>
      <c r="G129" s="185"/>
      <c r="H129" s="144"/>
      <c r="I129" s="144"/>
      <c r="J129" s="144" t="s">
        <v>682</v>
      </c>
      <c r="K129" s="144"/>
      <c r="L129" s="144"/>
      <c r="M129" s="145"/>
    </row>
    <row r="130" spans="1:13" ht="12.75">
      <c r="A130" s="133" t="s">
        <v>645</v>
      </c>
      <c r="B130" s="144"/>
      <c r="C130" s="144"/>
      <c r="D130" s="78">
        <v>120</v>
      </c>
      <c r="E130" s="185" t="s">
        <v>640</v>
      </c>
      <c r="F130" s="185"/>
      <c r="G130" s="185"/>
      <c r="H130" s="144"/>
      <c r="I130" s="144"/>
      <c r="J130" s="144" t="s">
        <v>679</v>
      </c>
      <c r="K130" s="144"/>
      <c r="L130" s="144"/>
      <c r="M130" s="145"/>
    </row>
    <row r="131" spans="1:13" ht="12.75">
      <c r="A131" s="133" t="s">
        <v>646</v>
      </c>
      <c r="B131" s="144"/>
      <c r="C131" s="144"/>
      <c r="D131" s="78">
        <v>180</v>
      </c>
      <c r="E131" s="185" t="s">
        <v>640</v>
      </c>
      <c r="F131" s="185"/>
      <c r="G131" s="185"/>
      <c r="H131" s="144"/>
      <c r="I131" s="144"/>
      <c r="J131" s="144" t="s">
        <v>585</v>
      </c>
      <c r="K131" s="144"/>
      <c r="L131" s="144"/>
      <c r="M131" s="145"/>
    </row>
    <row r="132" spans="1:13" ht="12.75">
      <c r="A132" s="133" t="s">
        <v>647</v>
      </c>
      <c r="B132" s="144"/>
      <c r="C132" s="144"/>
      <c r="D132" s="78">
        <v>200</v>
      </c>
      <c r="E132" s="185" t="s">
        <v>640</v>
      </c>
      <c r="F132" s="185"/>
      <c r="G132" s="185"/>
      <c r="H132" s="144"/>
      <c r="I132" s="144"/>
      <c r="J132" s="144" t="s">
        <v>683</v>
      </c>
      <c r="K132" s="144"/>
      <c r="L132" s="144"/>
      <c r="M132" s="145"/>
    </row>
    <row r="133" spans="1:13" ht="12.75">
      <c r="A133" s="133" t="s">
        <v>648</v>
      </c>
      <c r="B133" s="144"/>
      <c r="C133" s="144"/>
      <c r="D133" s="78">
        <v>500</v>
      </c>
      <c r="E133" s="185" t="s">
        <v>641</v>
      </c>
      <c r="F133" s="185"/>
      <c r="G133" s="185"/>
      <c r="H133" s="144"/>
      <c r="I133" s="144"/>
      <c r="J133" s="144" t="s">
        <v>684</v>
      </c>
      <c r="K133" s="144"/>
      <c r="L133" s="144"/>
      <c r="M133" s="145"/>
    </row>
    <row r="134" spans="1:13" ht="12.75">
      <c r="A134" s="133" t="s">
        <v>649</v>
      </c>
      <c r="B134" s="144"/>
      <c r="C134" s="144"/>
      <c r="D134" s="78">
        <v>200</v>
      </c>
      <c r="E134" s="185" t="s">
        <v>641</v>
      </c>
      <c r="F134" s="185"/>
      <c r="G134" s="185"/>
      <c r="H134" s="144"/>
      <c r="I134" s="144"/>
      <c r="J134" s="144" t="s">
        <v>685</v>
      </c>
      <c r="K134" s="144"/>
      <c r="L134" s="144"/>
      <c r="M134" s="145"/>
    </row>
    <row r="135" spans="1:13" ht="12.75">
      <c r="A135" s="133" t="s">
        <v>650</v>
      </c>
      <c r="B135" s="144"/>
      <c r="C135" s="144"/>
      <c r="D135" s="78">
        <v>200</v>
      </c>
      <c r="E135" s="185" t="s">
        <v>473</v>
      </c>
      <c r="F135" s="185"/>
      <c r="G135" s="185"/>
      <c r="H135" s="144"/>
      <c r="I135" s="144"/>
      <c r="J135" s="144" t="s">
        <v>686</v>
      </c>
      <c r="K135" s="144"/>
      <c r="L135" s="144"/>
      <c r="M135" s="145"/>
    </row>
    <row r="136" spans="1:13" ht="12.75">
      <c r="A136" s="133" t="s">
        <v>651</v>
      </c>
      <c r="B136" s="144"/>
      <c r="C136" s="144"/>
      <c r="D136" s="78">
        <v>200</v>
      </c>
      <c r="E136" s="185" t="s">
        <v>473</v>
      </c>
      <c r="F136" s="185"/>
      <c r="G136" s="185"/>
      <c r="H136" s="144"/>
      <c r="I136" s="144"/>
      <c r="J136" s="144" t="s">
        <v>687</v>
      </c>
      <c r="K136" s="144"/>
      <c r="L136" s="144"/>
      <c r="M136" s="145"/>
    </row>
    <row r="137" spans="1:13" ht="12.75">
      <c r="A137" s="133" t="s">
        <v>652</v>
      </c>
      <c r="B137" s="144"/>
      <c r="C137" s="144"/>
      <c r="D137" s="78">
        <v>200</v>
      </c>
      <c r="E137" s="185" t="s">
        <v>473</v>
      </c>
      <c r="F137" s="185"/>
      <c r="G137" s="185"/>
      <c r="H137" s="144"/>
      <c r="I137" s="144"/>
      <c r="J137" s="144" t="s">
        <v>688</v>
      </c>
      <c r="K137" s="144"/>
      <c r="L137" s="144"/>
      <c r="M137" s="145"/>
    </row>
    <row r="138" spans="1:13" ht="12.75">
      <c r="A138" s="133" t="s">
        <v>653</v>
      </c>
      <c r="B138" s="144"/>
      <c r="C138" s="144"/>
      <c r="D138" s="78">
        <v>200</v>
      </c>
      <c r="E138" s="185" t="s">
        <v>473</v>
      </c>
      <c r="F138" s="185"/>
      <c r="G138" s="185"/>
      <c r="H138" s="144"/>
      <c r="I138" s="144"/>
      <c r="J138" s="144" t="s">
        <v>689</v>
      </c>
      <c r="K138" s="144"/>
      <c r="L138" s="144"/>
      <c r="M138" s="145"/>
    </row>
    <row r="139" spans="1:13" ht="12.75">
      <c r="A139" s="133" t="s">
        <v>654</v>
      </c>
      <c r="B139" s="144"/>
      <c r="C139" s="144"/>
      <c r="D139" s="78">
        <v>250</v>
      </c>
      <c r="E139" s="185" t="s">
        <v>641</v>
      </c>
      <c r="F139" s="185"/>
      <c r="G139" s="185"/>
      <c r="H139" s="144"/>
      <c r="I139" s="144"/>
      <c r="J139" s="144" t="s">
        <v>690</v>
      </c>
      <c r="K139" s="144"/>
      <c r="L139" s="144"/>
      <c r="M139" s="145"/>
    </row>
    <row r="140" spans="1:13" s="60" customFormat="1" ht="25.5" customHeight="1">
      <c r="A140" s="187" t="s">
        <v>655</v>
      </c>
      <c r="B140" s="188"/>
      <c r="C140" s="188"/>
      <c r="D140" s="124">
        <v>250</v>
      </c>
      <c r="E140" s="186" t="s">
        <v>661</v>
      </c>
      <c r="F140" s="186"/>
      <c r="G140" s="186"/>
      <c r="H140" s="144" t="s">
        <v>671</v>
      </c>
      <c r="I140" s="144"/>
      <c r="J140" s="144" t="s">
        <v>691</v>
      </c>
      <c r="K140" s="144"/>
      <c r="L140" s="144"/>
      <c r="M140" s="145"/>
    </row>
    <row r="141" spans="1:13" ht="12.75">
      <c r="A141" s="133" t="s">
        <v>656</v>
      </c>
      <c r="B141" s="144"/>
      <c r="C141" s="144"/>
      <c r="D141" s="78"/>
      <c r="E141" s="144"/>
      <c r="F141" s="144"/>
      <c r="G141" s="144"/>
      <c r="H141" s="144"/>
      <c r="I141" s="144"/>
      <c r="J141" s="144" t="s">
        <v>692</v>
      </c>
      <c r="K141" s="144"/>
      <c r="L141" s="144"/>
      <c r="M141" s="145"/>
    </row>
    <row r="142" spans="1:13" ht="13.5" thickBot="1">
      <c r="A142" s="189" t="s">
        <v>657</v>
      </c>
      <c r="B142" s="135"/>
      <c r="C142" s="135"/>
      <c r="D142" s="81"/>
      <c r="E142" s="135"/>
      <c r="F142" s="135"/>
      <c r="G142" s="135"/>
      <c r="H142" s="135"/>
      <c r="I142" s="135"/>
      <c r="J142" s="135" t="s">
        <v>693</v>
      </c>
      <c r="K142" s="135"/>
      <c r="L142" s="135"/>
      <c r="M142" s="191"/>
    </row>
    <row r="143" ht="13.5" thickBot="1">
      <c r="A143" s="120"/>
    </row>
    <row r="144" spans="1:13" ht="13.5" thickBot="1">
      <c r="A144" s="230" t="s">
        <v>565</v>
      </c>
      <c r="B144" s="231"/>
      <c r="C144" s="231"/>
      <c r="D144" s="231"/>
      <c r="E144" s="231"/>
      <c r="F144" s="231"/>
      <c r="G144" s="231"/>
      <c r="H144" s="232"/>
      <c r="J144" s="230" t="s">
        <v>607</v>
      </c>
      <c r="K144" s="231"/>
      <c r="L144" s="231"/>
      <c r="M144" s="232"/>
    </row>
    <row r="145" spans="1:13" ht="12.75">
      <c r="A145" s="233" t="s">
        <v>568</v>
      </c>
      <c r="B145" s="234"/>
      <c r="C145" s="63" t="s">
        <v>582</v>
      </c>
      <c r="D145" s="234" t="s">
        <v>584</v>
      </c>
      <c r="E145" s="234"/>
      <c r="F145" s="234"/>
      <c r="G145" s="234"/>
      <c r="H145" s="235"/>
      <c r="J145" s="233" t="s">
        <v>315</v>
      </c>
      <c r="K145" s="234"/>
      <c r="L145" s="234" t="s">
        <v>549</v>
      </c>
      <c r="M145" s="235"/>
    </row>
    <row r="146" spans="1:13" ht="12.75">
      <c r="A146" s="190" t="s">
        <v>566</v>
      </c>
      <c r="B146" s="185"/>
      <c r="C146" s="78" t="s">
        <v>583</v>
      </c>
      <c r="D146" s="134" t="s">
        <v>585</v>
      </c>
      <c r="E146" s="134"/>
      <c r="F146" s="134"/>
      <c r="G146" s="134"/>
      <c r="H146" s="206"/>
      <c r="J146" s="133" t="s">
        <v>608</v>
      </c>
      <c r="K146" s="144"/>
      <c r="L146" s="134" t="s">
        <v>613</v>
      </c>
      <c r="M146" s="206"/>
    </row>
    <row r="147" spans="1:13" ht="12.75">
      <c r="A147" s="190" t="s">
        <v>567</v>
      </c>
      <c r="B147" s="185"/>
      <c r="C147" s="78">
        <v>500</v>
      </c>
      <c r="D147" s="144" t="s">
        <v>587</v>
      </c>
      <c r="E147" s="144"/>
      <c r="F147" s="144"/>
      <c r="G147" s="144"/>
      <c r="H147" s="145"/>
      <c r="J147" s="133" t="s">
        <v>609</v>
      </c>
      <c r="K147" s="144"/>
      <c r="L147" s="134" t="s">
        <v>614</v>
      </c>
      <c r="M147" s="206"/>
    </row>
    <row r="148" spans="1:13" ht="12.75">
      <c r="A148" s="190" t="s">
        <v>569</v>
      </c>
      <c r="B148" s="185"/>
      <c r="C148" s="78">
        <v>500</v>
      </c>
      <c r="D148" s="134" t="s">
        <v>588</v>
      </c>
      <c r="E148" s="134"/>
      <c r="F148" s="134"/>
      <c r="G148" s="134"/>
      <c r="H148" s="206"/>
      <c r="J148" s="133" t="s">
        <v>610</v>
      </c>
      <c r="K148" s="144"/>
      <c r="L148" s="134" t="s">
        <v>615</v>
      </c>
      <c r="M148" s="206"/>
    </row>
    <row r="149" spans="1:13" ht="12.75">
      <c r="A149" s="190" t="s">
        <v>570</v>
      </c>
      <c r="B149" s="185"/>
      <c r="C149" s="78">
        <v>500</v>
      </c>
      <c r="D149" s="144" t="s">
        <v>589</v>
      </c>
      <c r="E149" s="144"/>
      <c r="F149" s="144"/>
      <c r="G149" s="144"/>
      <c r="H149" s="145"/>
      <c r="J149" s="133" t="s">
        <v>611</v>
      </c>
      <c r="K149" s="144"/>
      <c r="L149" s="134" t="s">
        <v>616</v>
      </c>
      <c r="M149" s="206"/>
    </row>
    <row r="150" spans="1:13" ht="13.5" thickBot="1">
      <c r="A150" s="190" t="s">
        <v>571</v>
      </c>
      <c r="B150" s="185"/>
      <c r="C150" s="78">
        <v>500</v>
      </c>
      <c r="D150" s="144" t="s">
        <v>596</v>
      </c>
      <c r="E150" s="144"/>
      <c r="F150" s="144"/>
      <c r="G150" s="144"/>
      <c r="H150" s="145"/>
      <c r="J150" s="189" t="s">
        <v>612</v>
      </c>
      <c r="K150" s="135"/>
      <c r="L150" s="207" t="s">
        <v>617</v>
      </c>
      <c r="M150" s="208"/>
    </row>
    <row r="151" spans="1:8" ht="12.75">
      <c r="A151" s="190" t="s">
        <v>572</v>
      </c>
      <c r="B151" s="185"/>
      <c r="C151" s="78">
        <v>500</v>
      </c>
      <c r="D151" s="134" t="s">
        <v>590</v>
      </c>
      <c r="E151" s="134"/>
      <c r="F151" s="134"/>
      <c r="G151" s="134"/>
      <c r="H151" s="206"/>
    </row>
    <row r="152" spans="1:8" ht="13.5" thickBot="1">
      <c r="A152" s="190" t="s">
        <v>573</v>
      </c>
      <c r="B152" s="185"/>
      <c r="C152" s="78">
        <v>500</v>
      </c>
      <c r="D152" s="134" t="s">
        <v>591</v>
      </c>
      <c r="E152" s="134"/>
      <c r="F152" s="134"/>
      <c r="G152" s="134"/>
      <c r="H152" s="206"/>
    </row>
    <row r="153" spans="1:13" ht="13.5" thickBot="1">
      <c r="A153" s="190" t="s">
        <v>574</v>
      </c>
      <c r="B153" s="185"/>
      <c r="C153" s="78">
        <v>500</v>
      </c>
      <c r="D153" s="144" t="s">
        <v>592</v>
      </c>
      <c r="E153" s="144"/>
      <c r="F153" s="144"/>
      <c r="G153" s="144"/>
      <c r="H153" s="145"/>
      <c r="J153" s="227" t="s">
        <v>618</v>
      </c>
      <c r="K153" s="228"/>
      <c r="L153" s="228"/>
      <c r="M153" s="229"/>
    </row>
    <row r="154" spans="1:13" ht="12.75">
      <c r="A154" s="190" t="s">
        <v>472</v>
      </c>
      <c r="B154" s="185"/>
      <c r="C154" s="78">
        <v>500</v>
      </c>
      <c r="D154" s="134" t="s">
        <v>593</v>
      </c>
      <c r="E154" s="134"/>
      <c r="F154" s="134"/>
      <c r="G154" s="134"/>
      <c r="H154" s="206"/>
      <c r="J154" s="73" t="s">
        <v>619</v>
      </c>
      <c r="K154" s="121" t="s">
        <v>620</v>
      </c>
      <c r="L154" s="121"/>
      <c r="M154" s="122"/>
    </row>
    <row r="155" spans="1:13" ht="12.75">
      <c r="A155" s="190" t="s">
        <v>575</v>
      </c>
      <c r="B155" s="185"/>
      <c r="C155" s="78">
        <v>500</v>
      </c>
      <c r="D155" s="134" t="s">
        <v>594</v>
      </c>
      <c r="E155" s="134"/>
      <c r="F155" s="134"/>
      <c r="G155" s="134"/>
      <c r="H155" s="206"/>
      <c r="J155" s="77">
        <v>1</v>
      </c>
      <c r="K155" s="177" t="s">
        <v>621</v>
      </c>
      <c r="L155" s="177"/>
      <c r="M155" s="178"/>
    </row>
    <row r="156" spans="1:13" ht="12.75">
      <c r="A156" s="190" t="s">
        <v>576</v>
      </c>
      <c r="B156" s="185"/>
      <c r="C156" s="78">
        <v>500</v>
      </c>
      <c r="D156" s="144" t="s">
        <v>595</v>
      </c>
      <c r="E156" s="144"/>
      <c r="F156" s="144"/>
      <c r="G156" s="144"/>
      <c r="H156" s="145"/>
      <c r="J156" s="77">
        <v>2</v>
      </c>
      <c r="K156" s="177" t="s">
        <v>622</v>
      </c>
      <c r="L156" s="177"/>
      <c r="M156" s="178"/>
    </row>
    <row r="157" spans="1:13" ht="12.75">
      <c r="A157" s="190" t="s">
        <v>577</v>
      </c>
      <c r="B157" s="185"/>
      <c r="C157" s="78">
        <v>500</v>
      </c>
      <c r="D157" s="144" t="s">
        <v>597</v>
      </c>
      <c r="E157" s="144"/>
      <c r="F157" s="144"/>
      <c r="G157" s="144"/>
      <c r="H157" s="145"/>
      <c r="J157" s="77">
        <v>3</v>
      </c>
      <c r="K157" s="177" t="s">
        <v>623</v>
      </c>
      <c r="L157" s="177"/>
      <c r="M157" s="178"/>
    </row>
    <row r="158" spans="1:13" ht="12.75">
      <c r="A158" s="190" t="s">
        <v>578</v>
      </c>
      <c r="B158" s="185"/>
      <c r="C158" s="78">
        <v>500</v>
      </c>
      <c r="D158" s="134" t="s">
        <v>598</v>
      </c>
      <c r="E158" s="134"/>
      <c r="F158" s="134"/>
      <c r="G158" s="134"/>
      <c r="H158" s="206"/>
      <c r="J158" s="77">
        <v>4</v>
      </c>
      <c r="K158" s="177" t="s">
        <v>624</v>
      </c>
      <c r="L158" s="177"/>
      <c r="M158" s="178"/>
    </row>
    <row r="159" spans="1:13" ht="12.75">
      <c r="A159" s="190" t="s">
        <v>507</v>
      </c>
      <c r="B159" s="185"/>
      <c r="C159" s="78">
        <v>500</v>
      </c>
      <c r="D159" s="134" t="s">
        <v>586</v>
      </c>
      <c r="E159" s="134"/>
      <c r="F159" s="134"/>
      <c r="G159" s="134"/>
      <c r="H159" s="206"/>
      <c r="J159" s="77">
        <v>5</v>
      </c>
      <c r="K159" s="177" t="s">
        <v>625</v>
      </c>
      <c r="L159" s="177"/>
      <c r="M159" s="178"/>
    </row>
    <row r="160" spans="1:13" ht="13.5" thickBot="1">
      <c r="A160" s="190" t="s">
        <v>599</v>
      </c>
      <c r="B160" s="185"/>
      <c r="C160" s="78">
        <v>500</v>
      </c>
      <c r="D160" s="144" t="s">
        <v>600</v>
      </c>
      <c r="E160" s="144"/>
      <c r="F160" s="144"/>
      <c r="G160" s="144"/>
      <c r="H160" s="145"/>
      <c r="J160" s="80">
        <v>6</v>
      </c>
      <c r="K160" s="179" t="s">
        <v>626</v>
      </c>
      <c r="L160" s="179"/>
      <c r="M160" s="180"/>
    </row>
    <row r="161" spans="1:8" ht="12.75">
      <c r="A161" s="190" t="s">
        <v>579</v>
      </c>
      <c r="B161" s="185"/>
      <c r="C161" s="78">
        <v>500</v>
      </c>
      <c r="D161" s="144" t="s">
        <v>601</v>
      </c>
      <c r="E161" s="144"/>
      <c r="F161" s="144"/>
      <c r="G161" s="144"/>
      <c r="H161" s="145"/>
    </row>
    <row r="162" spans="1:8" ht="12.75">
      <c r="A162" s="190" t="s">
        <v>580</v>
      </c>
      <c r="B162" s="185"/>
      <c r="C162" s="78">
        <v>500</v>
      </c>
      <c r="D162" s="134" t="s">
        <v>602</v>
      </c>
      <c r="E162" s="134"/>
      <c r="F162" s="134"/>
      <c r="G162" s="134"/>
      <c r="H162" s="206"/>
    </row>
    <row r="163" spans="1:8" ht="13.5" thickBot="1">
      <c r="A163" s="254" t="s">
        <v>581</v>
      </c>
      <c r="B163" s="255"/>
      <c r="C163" s="81">
        <v>500</v>
      </c>
      <c r="D163" s="135" t="s">
        <v>603</v>
      </c>
      <c r="E163" s="135"/>
      <c r="F163" s="135"/>
      <c r="G163" s="135"/>
      <c r="H163" s="191"/>
    </row>
    <row r="164" ht="13.5" thickBot="1"/>
    <row r="165" spans="1:16" ht="13.5" thickBot="1">
      <c r="A165" s="227" t="s">
        <v>393</v>
      </c>
      <c r="B165" s="228"/>
      <c r="C165" s="228"/>
      <c r="D165" s="228"/>
      <c r="E165" s="228"/>
      <c r="F165" s="228"/>
      <c r="G165" s="228"/>
      <c r="H165" s="228"/>
      <c r="I165" s="228"/>
      <c r="J165" s="228"/>
      <c r="K165" s="229"/>
      <c r="M165" s="227" t="s">
        <v>392</v>
      </c>
      <c r="N165" s="228"/>
      <c r="O165" s="228"/>
      <c r="P165" s="229"/>
    </row>
    <row r="166" spans="1:16" ht="12.75">
      <c r="A166" s="85"/>
      <c r="B166" s="275" t="s">
        <v>395</v>
      </c>
      <c r="C166" s="275"/>
      <c r="D166" s="275" t="s">
        <v>396</v>
      </c>
      <c r="E166" s="275"/>
      <c r="F166" s="275" t="s">
        <v>397</v>
      </c>
      <c r="G166" s="275"/>
      <c r="H166" s="275" t="s">
        <v>398</v>
      </c>
      <c r="I166" s="275"/>
      <c r="J166" s="275" t="s">
        <v>399</v>
      </c>
      <c r="K166" s="276"/>
      <c r="M166" s="201" t="s">
        <v>352</v>
      </c>
      <c r="N166" s="270"/>
      <c r="O166" s="202"/>
      <c r="P166" s="75" t="s">
        <v>394</v>
      </c>
    </row>
    <row r="167" spans="1:16" ht="12.75">
      <c r="A167" s="86" t="s">
        <v>402</v>
      </c>
      <c r="B167" s="275" t="s">
        <v>403</v>
      </c>
      <c r="C167" s="275"/>
      <c r="D167" s="275" t="s">
        <v>404</v>
      </c>
      <c r="E167" s="275"/>
      <c r="F167" s="275" t="s">
        <v>405</v>
      </c>
      <c r="G167" s="275"/>
      <c r="H167" s="275" t="s">
        <v>406</v>
      </c>
      <c r="I167" s="275"/>
      <c r="J167" s="275" t="s">
        <v>407</v>
      </c>
      <c r="K167" s="276"/>
      <c r="M167" s="138" t="s">
        <v>400</v>
      </c>
      <c r="N167" s="139"/>
      <c r="O167" s="130"/>
      <c r="P167" s="79" t="s">
        <v>401</v>
      </c>
    </row>
    <row r="168" spans="1:16" ht="12.75">
      <c r="A168" s="86" t="s">
        <v>409</v>
      </c>
      <c r="B168" s="277" t="s">
        <v>410</v>
      </c>
      <c r="C168" s="277"/>
      <c r="D168" s="277" t="s">
        <v>411</v>
      </c>
      <c r="E168" s="277"/>
      <c r="F168" s="277" t="s">
        <v>409</v>
      </c>
      <c r="G168" s="277"/>
      <c r="H168" s="277" t="s">
        <v>412</v>
      </c>
      <c r="I168" s="277"/>
      <c r="J168" s="277" t="s">
        <v>413</v>
      </c>
      <c r="K168" s="278"/>
      <c r="M168" s="138" t="s">
        <v>408</v>
      </c>
      <c r="N168" s="139"/>
      <c r="O168" s="130"/>
      <c r="P168" s="79" t="s">
        <v>351</v>
      </c>
    </row>
    <row r="169" spans="1:16" ht="12.75">
      <c r="A169" s="86" t="s">
        <v>415</v>
      </c>
      <c r="B169" s="277" t="s">
        <v>416</v>
      </c>
      <c r="C169" s="277"/>
      <c r="D169" s="277" t="s">
        <v>417</v>
      </c>
      <c r="E169" s="277"/>
      <c r="F169" s="277" t="s">
        <v>418</v>
      </c>
      <c r="G169" s="277"/>
      <c r="H169" s="277" t="s">
        <v>419</v>
      </c>
      <c r="I169" s="277"/>
      <c r="J169" s="277" t="s">
        <v>420</v>
      </c>
      <c r="K169" s="278"/>
      <c r="M169" s="138" t="s">
        <v>414</v>
      </c>
      <c r="N169" s="139"/>
      <c r="O169" s="130"/>
      <c r="P169" s="76">
        <v>-25</v>
      </c>
    </row>
    <row r="170" spans="1:16" ht="13.5" thickBot="1">
      <c r="A170" s="87" t="s">
        <v>422</v>
      </c>
      <c r="B170" s="279" t="s">
        <v>423</v>
      </c>
      <c r="C170" s="279"/>
      <c r="D170" s="279" t="s">
        <v>424</v>
      </c>
      <c r="E170" s="279"/>
      <c r="F170" s="279" t="s">
        <v>422</v>
      </c>
      <c r="G170" s="279"/>
      <c r="H170" s="279" t="s">
        <v>425</v>
      </c>
      <c r="I170" s="279"/>
      <c r="J170" s="279" t="s">
        <v>426</v>
      </c>
      <c r="K170" s="280"/>
      <c r="M170" s="138" t="s">
        <v>421</v>
      </c>
      <c r="N170" s="139"/>
      <c r="O170" s="130"/>
      <c r="P170" s="76">
        <v>-25</v>
      </c>
    </row>
    <row r="171" spans="10:16" ht="12.75">
      <c r="J171" s="88"/>
      <c r="M171" s="138" t="s">
        <v>427</v>
      </c>
      <c r="N171" s="139"/>
      <c r="O171" s="130"/>
      <c r="P171" s="79" t="s">
        <v>351</v>
      </c>
    </row>
    <row r="172" spans="10:16" ht="13.5" thickBot="1">
      <c r="J172" s="89"/>
      <c r="M172" s="138" t="s">
        <v>428</v>
      </c>
      <c r="N172" s="139"/>
      <c r="O172" s="130"/>
      <c r="P172" s="76">
        <v>-10</v>
      </c>
    </row>
    <row r="173" spans="1:16" ht="13.5" thickBot="1">
      <c r="A173" s="227" t="s">
        <v>430</v>
      </c>
      <c r="B173" s="228"/>
      <c r="C173" s="228"/>
      <c r="D173" s="228"/>
      <c r="E173" s="228"/>
      <c r="F173" s="228"/>
      <c r="G173" s="228"/>
      <c r="H173" s="229"/>
      <c r="J173" s="88"/>
      <c r="M173" s="138" t="s">
        <v>429</v>
      </c>
      <c r="N173" s="139"/>
      <c r="O173" s="130"/>
      <c r="P173" s="79" t="s">
        <v>351</v>
      </c>
    </row>
    <row r="174" spans="1:16" ht="12.75">
      <c r="A174" s="90" t="s">
        <v>409</v>
      </c>
      <c r="B174" s="281" t="s">
        <v>432</v>
      </c>
      <c r="C174" s="281"/>
      <c r="D174" s="281"/>
      <c r="E174" s="281"/>
      <c r="F174" s="281"/>
      <c r="G174" s="281"/>
      <c r="H174" s="282"/>
      <c r="J174" s="88"/>
      <c r="M174" s="138" t="s">
        <v>431</v>
      </c>
      <c r="N174" s="139"/>
      <c r="O174" s="130"/>
      <c r="P174" s="79" t="s">
        <v>363</v>
      </c>
    </row>
    <row r="175" spans="1:16" ht="12.75">
      <c r="A175" s="91" t="s">
        <v>415</v>
      </c>
      <c r="B175" s="177" t="s">
        <v>434</v>
      </c>
      <c r="C175" s="177"/>
      <c r="D175" s="177"/>
      <c r="E175" s="177"/>
      <c r="F175" s="177"/>
      <c r="G175" s="177"/>
      <c r="H175" s="178"/>
      <c r="J175" s="89"/>
      <c r="M175" s="138" t="s">
        <v>433</v>
      </c>
      <c r="N175" s="139"/>
      <c r="O175" s="130"/>
      <c r="P175" s="76">
        <v>-25</v>
      </c>
    </row>
    <row r="176" spans="1:16" ht="13.5" thickBot="1">
      <c r="A176" s="92" t="s">
        <v>422</v>
      </c>
      <c r="B176" s="179" t="s">
        <v>436</v>
      </c>
      <c r="C176" s="179"/>
      <c r="D176" s="179"/>
      <c r="E176" s="179"/>
      <c r="F176" s="179"/>
      <c r="G176" s="179"/>
      <c r="H176" s="180"/>
      <c r="J176" s="88"/>
      <c r="M176" s="138" t="s">
        <v>435</v>
      </c>
      <c r="N176" s="139"/>
      <c r="O176" s="130"/>
      <c r="P176" s="79" t="s">
        <v>363</v>
      </c>
    </row>
    <row r="177" spans="10:16" ht="12.75">
      <c r="J177" s="88"/>
      <c r="M177" s="138" t="s">
        <v>437</v>
      </c>
      <c r="N177" s="139"/>
      <c r="O177" s="130"/>
      <c r="P177" s="79" t="s">
        <v>351</v>
      </c>
    </row>
    <row r="178" spans="10:16" ht="12.75">
      <c r="J178" s="88"/>
      <c r="M178" s="138" t="s">
        <v>438</v>
      </c>
      <c r="N178" s="139"/>
      <c r="O178" s="130"/>
      <c r="P178" s="79" t="s">
        <v>401</v>
      </c>
    </row>
    <row r="179" spans="10:16" ht="13.5" thickBot="1">
      <c r="J179" s="88"/>
      <c r="M179" s="283" t="s">
        <v>439</v>
      </c>
      <c r="N179" s="284"/>
      <c r="O179" s="285"/>
      <c r="P179" s="93" t="s">
        <v>440</v>
      </c>
    </row>
    <row r="180" spans="10:16" ht="12.75">
      <c r="J180" s="88"/>
      <c r="M180" s="83"/>
      <c r="N180" s="83"/>
      <c r="O180" s="83"/>
      <c r="P180" s="94"/>
    </row>
  </sheetData>
  <mergeCells count="564">
    <mergeCell ref="N107:R107"/>
    <mergeCell ref="O109:Q109"/>
    <mergeCell ref="O110:P110"/>
    <mergeCell ref="O111:P111"/>
    <mergeCell ref="N105:O105"/>
    <mergeCell ref="Q105:R105"/>
    <mergeCell ref="N106:O106"/>
    <mergeCell ref="Q106:R106"/>
    <mergeCell ref="M179:O179"/>
    <mergeCell ref="N100:R100"/>
    <mergeCell ref="N101:O101"/>
    <mergeCell ref="Q101:R101"/>
    <mergeCell ref="N102:O102"/>
    <mergeCell ref="Q102:R102"/>
    <mergeCell ref="N103:O103"/>
    <mergeCell ref="Q103:R103"/>
    <mergeCell ref="N104:O104"/>
    <mergeCell ref="Q104:R104"/>
    <mergeCell ref="B176:H176"/>
    <mergeCell ref="M176:O176"/>
    <mergeCell ref="M177:O177"/>
    <mergeCell ref="M178:O178"/>
    <mergeCell ref="B174:H174"/>
    <mergeCell ref="M174:O174"/>
    <mergeCell ref="B175:H175"/>
    <mergeCell ref="M175:O175"/>
    <mergeCell ref="M171:O171"/>
    <mergeCell ref="M172:O172"/>
    <mergeCell ref="A173:H173"/>
    <mergeCell ref="M173:O173"/>
    <mergeCell ref="J170:K170"/>
    <mergeCell ref="M170:O170"/>
    <mergeCell ref="B169:C169"/>
    <mergeCell ref="D169:E169"/>
    <mergeCell ref="B170:C170"/>
    <mergeCell ref="D170:E170"/>
    <mergeCell ref="F170:G170"/>
    <mergeCell ref="H170:I170"/>
    <mergeCell ref="F169:G169"/>
    <mergeCell ref="H169:I169"/>
    <mergeCell ref="J167:K167"/>
    <mergeCell ref="M167:O167"/>
    <mergeCell ref="J168:K168"/>
    <mergeCell ref="M168:O168"/>
    <mergeCell ref="J169:K169"/>
    <mergeCell ref="M169:O169"/>
    <mergeCell ref="B168:C168"/>
    <mergeCell ref="D168:E168"/>
    <mergeCell ref="F168:G168"/>
    <mergeCell ref="H168:I168"/>
    <mergeCell ref="B167:C167"/>
    <mergeCell ref="D167:E167"/>
    <mergeCell ref="F167:G167"/>
    <mergeCell ref="H167:I167"/>
    <mergeCell ref="A165:K165"/>
    <mergeCell ref="M165:P165"/>
    <mergeCell ref="B166:C166"/>
    <mergeCell ref="D166:E166"/>
    <mergeCell ref="F166:G166"/>
    <mergeCell ref="H166:I166"/>
    <mergeCell ref="J166:K166"/>
    <mergeCell ref="M166:O166"/>
    <mergeCell ref="G38:I38"/>
    <mergeCell ref="G39:I39"/>
    <mergeCell ref="G40:I40"/>
    <mergeCell ref="G41:J41"/>
    <mergeCell ref="B26:C26"/>
    <mergeCell ref="B27:C27"/>
    <mergeCell ref="B28:C28"/>
    <mergeCell ref="B29:C29"/>
    <mergeCell ref="B30:C30"/>
    <mergeCell ref="B31:C31"/>
    <mergeCell ref="B32:C32"/>
    <mergeCell ref="D32:E32"/>
    <mergeCell ref="D31:E31"/>
    <mergeCell ref="B33:C33"/>
    <mergeCell ref="B40:C40"/>
    <mergeCell ref="D40:E40"/>
    <mergeCell ref="B41:C41"/>
    <mergeCell ref="D41:E41"/>
    <mergeCell ref="B38:C38"/>
    <mergeCell ref="D38:E38"/>
    <mergeCell ref="B39:C39"/>
    <mergeCell ref="D39:E39"/>
    <mergeCell ref="N37:O37"/>
    <mergeCell ref="B37:C37"/>
    <mergeCell ref="D37:E37"/>
    <mergeCell ref="G37:I37"/>
    <mergeCell ref="N36:O36"/>
    <mergeCell ref="B36:C36"/>
    <mergeCell ref="D36:E36"/>
    <mergeCell ref="G36:I36"/>
    <mergeCell ref="N35:O35"/>
    <mergeCell ref="B35:C35"/>
    <mergeCell ref="D35:E35"/>
    <mergeCell ref="G35:I35"/>
    <mergeCell ref="N34:O34"/>
    <mergeCell ref="B34:C34"/>
    <mergeCell ref="D34:E34"/>
    <mergeCell ref="G34:I34"/>
    <mergeCell ref="M32:Q32"/>
    <mergeCell ref="N33:O33"/>
    <mergeCell ref="D33:E33"/>
    <mergeCell ref="G33:J33"/>
    <mergeCell ref="J31:K31"/>
    <mergeCell ref="G31:H31"/>
    <mergeCell ref="D30:E30"/>
    <mergeCell ref="J30:K30"/>
    <mergeCell ref="G30:H30"/>
    <mergeCell ref="M28:N28"/>
    <mergeCell ref="P28:Q28"/>
    <mergeCell ref="D29:E29"/>
    <mergeCell ref="J29:K29"/>
    <mergeCell ref="M29:Q29"/>
    <mergeCell ref="G28:H28"/>
    <mergeCell ref="G29:H29"/>
    <mergeCell ref="D28:E28"/>
    <mergeCell ref="J28:K28"/>
    <mergeCell ref="D27:E27"/>
    <mergeCell ref="J27:K27"/>
    <mergeCell ref="G27:H27"/>
    <mergeCell ref="D26:E26"/>
    <mergeCell ref="J26:K26"/>
    <mergeCell ref="G26:H26"/>
    <mergeCell ref="M98:N98"/>
    <mergeCell ref="O98:R98"/>
    <mergeCell ref="A97:B97"/>
    <mergeCell ref="C97:F97"/>
    <mergeCell ref="A98:B98"/>
    <mergeCell ref="C98:F98"/>
    <mergeCell ref="G98:J98"/>
    <mergeCell ref="K98:L98"/>
    <mergeCell ref="G97:J97"/>
    <mergeCell ref="K97:L97"/>
    <mergeCell ref="M95:N95"/>
    <mergeCell ref="O95:R95"/>
    <mergeCell ref="M96:N96"/>
    <mergeCell ref="O96:R96"/>
    <mergeCell ref="M97:N97"/>
    <mergeCell ref="O97:R97"/>
    <mergeCell ref="A96:B96"/>
    <mergeCell ref="C96:F96"/>
    <mergeCell ref="G96:J96"/>
    <mergeCell ref="K96:L96"/>
    <mergeCell ref="M93:N93"/>
    <mergeCell ref="O93:R93"/>
    <mergeCell ref="A94:B94"/>
    <mergeCell ref="C94:F94"/>
    <mergeCell ref="G94:J94"/>
    <mergeCell ref="K94:L94"/>
    <mergeCell ref="M94:N94"/>
    <mergeCell ref="O94:R94"/>
    <mergeCell ref="K93:L93"/>
    <mergeCell ref="M91:N91"/>
    <mergeCell ref="O91:R91"/>
    <mergeCell ref="A92:B92"/>
    <mergeCell ref="C92:F92"/>
    <mergeCell ref="G92:J92"/>
    <mergeCell ref="K92:L92"/>
    <mergeCell ref="M92:N92"/>
    <mergeCell ref="O92:R92"/>
    <mergeCell ref="K91:L91"/>
    <mergeCell ref="O89:R89"/>
    <mergeCell ref="A90:B90"/>
    <mergeCell ref="C90:F90"/>
    <mergeCell ref="G90:J90"/>
    <mergeCell ref="K90:L90"/>
    <mergeCell ref="M90:N90"/>
    <mergeCell ref="O90:R90"/>
    <mergeCell ref="A89:B89"/>
    <mergeCell ref="O83:R83"/>
    <mergeCell ref="O87:R87"/>
    <mergeCell ref="C88:F88"/>
    <mergeCell ref="G88:J88"/>
    <mergeCell ref="M88:N88"/>
    <mergeCell ref="O88:R88"/>
    <mergeCell ref="C84:F84"/>
    <mergeCell ref="O84:R84"/>
    <mergeCell ref="G85:J85"/>
    <mergeCell ref="M85:N85"/>
    <mergeCell ref="O113:P113"/>
    <mergeCell ref="O114:P114"/>
    <mergeCell ref="O112:P112"/>
    <mergeCell ref="G100:M100"/>
    <mergeCell ref="G101:H101"/>
    <mergeCell ref="L101:M101"/>
    <mergeCell ref="G105:H105"/>
    <mergeCell ref="G106:M106"/>
    <mergeCell ref="H113:I113"/>
    <mergeCell ref="H114:I114"/>
    <mergeCell ref="O9:Q9"/>
    <mergeCell ref="O10:P10"/>
    <mergeCell ref="O11:P11"/>
    <mergeCell ref="O12:P12"/>
    <mergeCell ref="O13:P13"/>
    <mergeCell ref="O14:P14"/>
    <mergeCell ref="O15:P15"/>
    <mergeCell ref="J142:M142"/>
    <mergeCell ref="J111:M111"/>
    <mergeCell ref="A110:M110"/>
    <mergeCell ref="J138:M138"/>
    <mergeCell ref="J139:M139"/>
    <mergeCell ref="J140:M140"/>
    <mergeCell ref="J141:M141"/>
    <mergeCell ref="J134:M134"/>
    <mergeCell ref="J135:M135"/>
    <mergeCell ref="J136:M136"/>
    <mergeCell ref="J137:M137"/>
    <mergeCell ref="J130:M130"/>
    <mergeCell ref="J131:M131"/>
    <mergeCell ref="J132:M132"/>
    <mergeCell ref="J133:M133"/>
    <mergeCell ref="J126:M126"/>
    <mergeCell ref="J127:M127"/>
    <mergeCell ref="J128:M128"/>
    <mergeCell ref="J129:M129"/>
    <mergeCell ref="H142:I142"/>
    <mergeCell ref="H111:I111"/>
    <mergeCell ref="J112:M112"/>
    <mergeCell ref="J113:M113"/>
    <mergeCell ref="J114:M114"/>
    <mergeCell ref="J115:M115"/>
    <mergeCell ref="J116:M116"/>
    <mergeCell ref="J117:M117"/>
    <mergeCell ref="J118:M118"/>
    <mergeCell ref="J119:M119"/>
    <mergeCell ref="H138:I138"/>
    <mergeCell ref="H139:I139"/>
    <mergeCell ref="H140:I140"/>
    <mergeCell ref="H141:I141"/>
    <mergeCell ref="H134:I134"/>
    <mergeCell ref="H135:I135"/>
    <mergeCell ref="H136:I136"/>
    <mergeCell ref="H137:I137"/>
    <mergeCell ref="H130:I130"/>
    <mergeCell ref="H131:I131"/>
    <mergeCell ref="H132:I132"/>
    <mergeCell ref="H133:I133"/>
    <mergeCell ref="H126:I126"/>
    <mergeCell ref="H127:I127"/>
    <mergeCell ref="H128:I128"/>
    <mergeCell ref="H129:I129"/>
    <mergeCell ref="M67:N67"/>
    <mergeCell ref="M68:N68"/>
    <mergeCell ref="M69:N69"/>
    <mergeCell ref="F17:G17"/>
    <mergeCell ref="H17:M17"/>
    <mergeCell ref="F18:G18"/>
    <mergeCell ref="H18:M18"/>
    <mergeCell ref="G67:I67"/>
    <mergeCell ref="J67:K67"/>
    <mergeCell ref="G68:I68"/>
    <mergeCell ref="F15:G15"/>
    <mergeCell ref="H15:M15"/>
    <mergeCell ref="F16:G16"/>
    <mergeCell ref="H16:M16"/>
    <mergeCell ref="F9:M9"/>
    <mergeCell ref="F10:G10"/>
    <mergeCell ref="H10:M10"/>
    <mergeCell ref="F11:G11"/>
    <mergeCell ref="H11:M11"/>
    <mergeCell ref="A9:D9"/>
    <mergeCell ref="A10:C10"/>
    <mergeCell ref="A11:C11"/>
    <mergeCell ref="A12:C12"/>
    <mergeCell ref="D79:E79"/>
    <mergeCell ref="A75:E75"/>
    <mergeCell ref="A76:C76"/>
    <mergeCell ref="D76:E76"/>
    <mergeCell ref="A77:C77"/>
    <mergeCell ref="D77:E77"/>
    <mergeCell ref="J73:K73"/>
    <mergeCell ref="M73:N73"/>
    <mergeCell ref="G74:I74"/>
    <mergeCell ref="J74:K74"/>
    <mergeCell ref="M84:N84"/>
    <mergeCell ref="M77:N77"/>
    <mergeCell ref="J78:K78"/>
    <mergeCell ref="M78:N78"/>
    <mergeCell ref="A82:R82"/>
    <mergeCell ref="A83:B83"/>
    <mergeCell ref="C83:F83"/>
    <mergeCell ref="G83:J83"/>
    <mergeCell ref="K83:L83"/>
    <mergeCell ref="M83:N83"/>
    <mergeCell ref="A84:B84"/>
    <mergeCell ref="G75:I75"/>
    <mergeCell ref="G76:I76"/>
    <mergeCell ref="G77:I77"/>
    <mergeCell ref="G84:J84"/>
    <mergeCell ref="A80:C80"/>
    <mergeCell ref="D80:E80"/>
    <mergeCell ref="A78:C78"/>
    <mergeCell ref="D78:E78"/>
    <mergeCell ref="A79:C79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85:B85"/>
    <mergeCell ref="A86:B86"/>
    <mergeCell ref="C85:F85"/>
    <mergeCell ref="C86:F86"/>
    <mergeCell ref="O85:R85"/>
    <mergeCell ref="A153:B153"/>
    <mergeCell ref="A154:B154"/>
    <mergeCell ref="A155:B155"/>
    <mergeCell ref="D146:H146"/>
    <mergeCell ref="D147:H147"/>
    <mergeCell ref="D148:H148"/>
    <mergeCell ref="D149:H149"/>
    <mergeCell ref="D150:H150"/>
    <mergeCell ref="D151:H151"/>
    <mergeCell ref="A163:B163"/>
    <mergeCell ref="A156:B156"/>
    <mergeCell ref="A157:B157"/>
    <mergeCell ref="A158:B158"/>
    <mergeCell ref="A159:B159"/>
    <mergeCell ref="D155:H155"/>
    <mergeCell ref="A161:B161"/>
    <mergeCell ref="A160:B160"/>
    <mergeCell ref="A162:B162"/>
    <mergeCell ref="D161:H161"/>
    <mergeCell ref="D162:H162"/>
    <mergeCell ref="A1:R1"/>
    <mergeCell ref="A2:B2"/>
    <mergeCell ref="A7:R7"/>
    <mergeCell ref="J75:K75"/>
    <mergeCell ref="M75:N75"/>
    <mergeCell ref="M74:N74"/>
    <mergeCell ref="M70:N70"/>
    <mergeCell ref="M71:N71"/>
    <mergeCell ref="M72:N72"/>
    <mergeCell ref="G73:I73"/>
    <mergeCell ref="P27:Q27"/>
    <mergeCell ref="J65:K65"/>
    <mergeCell ref="D156:H156"/>
    <mergeCell ref="D145:H145"/>
    <mergeCell ref="J76:K76"/>
    <mergeCell ref="M76:N76"/>
    <mergeCell ref="J77:K77"/>
    <mergeCell ref="D152:H152"/>
    <mergeCell ref="D153:H153"/>
    <mergeCell ref="D154:H154"/>
    <mergeCell ref="J148:K148"/>
    <mergeCell ref="L145:M145"/>
    <mergeCell ref="A25:E25"/>
    <mergeCell ref="M65:N65"/>
    <mergeCell ref="M66:N66"/>
    <mergeCell ref="M64:R64"/>
    <mergeCell ref="G65:I65"/>
    <mergeCell ref="G66:I66"/>
    <mergeCell ref="G64:K64"/>
    <mergeCell ref="A65:D65"/>
    <mergeCell ref="J144:M144"/>
    <mergeCell ref="J145:K145"/>
    <mergeCell ref="J146:K146"/>
    <mergeCell ref="J147:K147"/>
    <mergeCell ref="G78:I78"/>
    <mergeCell ref="D158:H158"/>
    <mergeCell ref="J149:K149"/>
    <mergeCell ref="J150:K150"/>
    <mergeCell ref="J153:M153"/>
    <mergeCell ref="K155:M155"/>
    <mergeCell ref="K156:M156"/>
    <mergeCell ref="K157:M157"/>
    <mergeCell ref="D157:H157"/>
    <mergeCell ref="A144:H144"/>
    <mergeCell ref="G69:I69"/>
    <mergeCell ref="G86:J86"/>
    <mergeCell ref="D159:H159"/>
    <mergeCell ref="J69:K69"/>
    <mergeCell ref="K87:L87"/>
    <mergeCell ref="K89:L89"/>
    <mergeCell ref="K88:L88"/>
    <mergeCell ref="J79:K79"/>
    <mergeCell ref="G80:I80"/>
    <mergeCell ref="A100:E100"/>
    <mergeCell ref="A63:D63"/>
    <mergeCell ref="G72:K72"/>
    <mergeCell ref="G79:I79"/>
    <mergeCell ref="G87:J87"/>
    <mergeCell ref="K84:L84"/>
    <mergeCell ref="K85:L85"/>
    <mergeCell ref="K86:L86"/>
    <mergeCell ref="J68:K68"/>
    <mergeCell ref="A72:D72"/>
    <mergeCell ref="J66:K66"/>
    <mergeCell ref="D163:H163"/>
    <mergeCell ref="L146:M146"/>
    <mergeCell ref="L147:M147"/>
    <mergeCell ref="L148:M148"/>
    <mergeCell ref="L149:M149"/>
    <mergeCell ref="L150:M150"/>
    <mergeCell ref="K158:M158"/>
    <mergeCell ref="K159:M159"/>
    <mergeCell ref="K160:M160"/>
    <mergeCell ref="D160:H160"/>
    <mergeCell ref="M86:N86"/>
    <mergeCell ref="M87:N87"/>
    <mergeCell ref="M89:N89"/>
    <mergeCell ref="B102:C102"/>
    <mergeCell ref="C89:F89"/>
    <mergeCell ref="B101:C101"/>
    <mergeCell ref="D101:E101"/>
    <mergeCell ref="A87:B87"/>
    <mergeCell ref="A88:B88"/>
    <mergeCell ref="C87:F87"/>
    <mergeCell ref="A20:C20"/>
    <mergeCell ref="A21:C21"/>
    <mergeCell ref="A22:C22"/>
    <mergeCell ref="A23:C23"/>
    <mergeCell ref="A15:C15"/>
    <mergeCell ref="A16:C16"/>
    <mergeCell ref="A17:C17"/>
    <mergeCell ref="A18:C18"/>
    <mergeCell ref="A19:C19"/>
    <mergeCell ref="H14:M14"/>
    <mergeCell ref="M79:N79"/>
    <mergeCell ref="J80:K80"/>
    <mergeCell ref="M80:N80"/>
    <mergeCell ref="G25:K25"/>
    <mergeCell ref="M25:Q25"/>
    <mergeCell ref="M26:N26"/>
    <mergeCell ref="P26:Q26"/>
    <mergeCell ref="M27:N27"/>
    <mergeCell ref="A13:C13"/>
    <mergeCell ref="F12:G12"/>
    <mergeCell ref="H12:M12"/>
    <mergeCell ref="F13:G13"/>
    <mergeCell ref="H13:M13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4:C14"/>
    <mergeCell ref="F14:G14"/>
    <mergeCell ref="A121:C121"/>
    <mergeCell ref="F19:G19"/>
    <mergeCell ref="B103:C103"/>
    <mergeCell ref="D103:E103"/>
    <mergeCell ref="G102:H102"/>
    <mergeCell ref="G103:H103"/>
    <mergeCell ref="G104:H104"/>
    <mergeCell ref="E121:G121"/>
    <mergeCell ref="D102:E102"/>
    <mergeCell ref="A122:C122"/>
    <mergeCell ref="A111:C111"/>
    <mergeCell ref="E112:G112"/>
    <mergeCell ref="E115:G115"/>
    <mergeCell ref="E118:G118"/>
    <mergeCell ref="E113:G113"/>
    <mergeCell ref="E114:G114"/>
    <mergeCell ref="E122:G122"/>
    <mergeCell ref="A127:C127"/>
    <mergeCell ref="A128:C128"/>
    <mergeCell ref="H19:M19"/>
    <mergeCell ref="A123:C123"/>
    <mergeCell ref="A124:C124"/>
    <mergeCell ref="E124:G124"/>
    <mergeCell ref="E116:G116"/>
    <mergeCell ref="E117:G117"/>
    <mergeCell ref="E119:G119"/>
    <mergeCell ref="E120:G120"/>
    <mergeCell ref="A129:C129"/>
    <mergeCell ref="A130:C130"/>
    <mergeCell ref="E126:G126"/>
    <mergeCell ref="E125:G125"/>
    <mergeCell ref="E127:G127"/>
    <mergeCell ref="E128:G128"/>
    <mergeCell ref="E129:G129"/>
    <mergeCell ref="E130:G130"/>
    <mergeCell ref="A125:C125"/>
    <mergeCell ref="A126:C126"/>
    <mergeCell ref="A142:C142"/>
    <mergeCell ref="A135:C135"/>
    <mergeCell ref="A136:C136"/>
    <mergeCell ref="A137:C137"/>
    <mergeCell ref="A138:C138"/>
    <mergeCell ref="E123:G123"/>
    <mergeCell ref="E135:G135"/>
    <mergeCell ref="E136:G136"/>
    <mergeCell ref="E137:G137"/>
    <mergeCell ref="E131:G131"/>
    <mergeCell ref="E132:G132"/>
    <mergeCell ref="E133:G133"/>
    <mergeCell ref="E134:G134"/>
    <mergeCell ref="E140:G140"/>
    <mergeCell ref="A139:C139"/>
    <mergeCell ref="A140:C140"/>
    <mergeCell ref="E141:G141"/>
    <mergeCell ref="A141:C141"/>
    <mergeCell ref="A132:C132"/>
    <mergeCell ref="A133:C133"/>
    <mergeCell ref="A134:C134"/>
    <mergeCell ref="E139:G139"/>
    <mergeCell ref="E138:G138"/>
    <mergeCell ref="E142:G142"/>
    <mergeCell ref="A62:D62"/>
    <mergeCell ref="A64:D64"/>
    <mergeCell ref="A66:D66"/>
    <mergeCell ref="A67:D67"/>
    <mergeCell ref="A68:D68"/>
    <mergeCell ref="A69:D69"/>
    <mergeCell ref="A70:D70"/>
    <mergeCell ref="A71:D71"/>
    <mergeCell ref="A131:C131"/>
    <mergeCell ref="A73:D73"/>
    <mergeCell ref="A61:E61"/>
    <mergeCell ref="B104:C104"/>
    <mergeCell ref="D104:E104"/>
    <mergeCell ref="A91:B91"/>
    <mergeCell ref="C91:F91"/>
    <mergeCell ref="A93:B93"/>
    <mergeCell ref="C93:F93"/>
    <mergeCell ref="A95:B95"/>
    <mergeCell ref="C95:F95"/>
    <mergeCell ref="K95:L95"/>
    <mergeCell ref="H112:I112"/>
    <mergeCell ref="G89:J89"/>
    <mergeCell ref="G91:J91"/>
    <mergeCell ref="G93:J93"/>
    <mergeCell ref="G95:J95"/>
    <mergeCell ref="E111:G111"/>
    <mergeCell ref="H115:I115"/>
    <mergeCell ref="H116:I116"/>
    <mergeCell ref="H117:I117"/>
    <mergeCell ref="H118:I118"/>
    <mergeCell ref="H119:I119"/>
    <mergeCell ref="H120:I120"/>
    <mergeCell ref="H121:I121"/>
    <mergeCell ref="H122:I122"/>
    <mergeCell ref="H123:I123"/>
    <mergeCell ref="H124:I124"/>
    <mergeCell ref="H125:I125"/>
    <mergeCell ref="J120:M120"/>
    <mergeCell ref="J121:M121"/>
    <mergeCell ref="J122:M122"/>
    <mergeCell ref="J123:M123"/>
    <mergeCell ref="J124:M124"/>
    <mergeCell ref="J125:M125"/>
    <mergeCell ref="A43:P43"/>
    <mergeCell ref="B105:C105"/>
    <mergeCell ref="D105:E105"/>
    <mergeCell ref="B106:C106"/>
    <mergeCell ref="D106:E106"/>
    <mergeCell ref="L102:M102"/>
    <mergeCell ref="L103:M103"/>
    <mergeCell ref="L104:M104"/>
    <mergeCell ref="L105:M105"/>
    <mergeCell ref="O86:R86"/>
    <mergeCell ref="B107:C107"/>
    <mergeCell ref="D107:E107"/>
    <mergeCell ref="B108:C108"/>
    <mergeCell ref="D108:E108"/>
  </mergeCells>
  <printOptions/>
  <pageMargins left="0.5118110236220472" right="0.5118110236220472" top="0.5118110236220472" bottom="0.5118110236220472" header="0.5118110236220472" footer="0.5118110236220472"/>
  <pageSetup fitToHeight="0" fitToWidth="1" horizontalDpi="600" verticalDpi="600" orientation="landscape" scale="91" r:id="rId1"/>
  <rowBreaks count="4" manualBreakCount="4">
    <brk id="42" max="255" man="1"/>
    <brk id="81" max="255" man="1"/>
    <brk id="99" max="255" man="1"/>
    <brk id="1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5"/>
  <sheetViews>
    <sheetView workbookViewId="0" topLeftCell="A1">
      <selection activeCell="A1" sqref="A1"/>
    </sheetView>
  </sheetViews>
  <sheetFormatPr defaultColWidth="9.140625" defaultRowHeight="12.75"/>
  <cols>
    <col min="1" max="1" width="17.28125" style="160" bestFit="1" customWidth="1"/>
    <col min="2" max="2" width="6.7109375" style="148" bestFit="1" customWidth="1"/>
    <col min="3" max="3" width="4.140625" style="148" bestFit="1" customWidth="1"/>
    <col min="4" max="4" width="5.28125" style="148" bestFit="1" customWidth="1"/>
    <col min="5" max="5" width="3.421875" style="148" bestFit="1" customWidth="1"/>
    <col min="6" max="6" width="4.421875" style="148" bestFit="1" customWidth="1"/>
    <col min="7" max="7" width="4.140625" style="148" bestFit="1" customWidth="1"/>
    <col min="8" max="8" width="4.57421875" style="148" bestFit="1" customWidth="1"/>
    <col min="9" max="9" width="7.00390625" style="148" bestFit="1" customWidth="1"/>
    <col min="10" max="10" width="4.00390625" style="148" bestFit="1" customWidth="1"/>
    <col min="11" max="11" width="4.140625" style="148" bestFit="1" customWidth="1"/>
    <col min="12" max="12" width="34.28125" style="148" bestFit="1" customWidth="1"/>
    <col min="13" max="16384" width="9.140625" style="148" customWidth="1"/>
  </cols>
  <sheetData>
    <row r="1" spans="1:12" ht="12" thickBot="1">
      <c r="A1" s="146" t="s">
        <v>4</v>
      </c>
      <c r="B1" s="51" t="s">
        <v>754</v>
      </c>
      <c r="C1" s="51" t="s">
        <v>3</v>
      </c>
      <c r="D1" s="51" t="s">
        <v>755</v>
      </c>
      <c r="E1" s="51" t="s">
        <v>765</v>
      </c>
      <c r="F1" s="51" t="s">
        <v>582</v>
      </c>
      <c r="G1" s="51" t="s">
        <v>0</v>
      </c>
      <c r="H1" s="51" t="s">
        <v>5</v>
      </c>
      <c r="I1" s="51" t="s">
        <v>766</v>
      </c>
      <c r="J1" s="51" t="s">
        <v>975</v>
      </c>
      <c r="K1" s="51" t="s">
        <v>974</v>
      </c>
      <c r="L1" s="147" t="s">
        <v>775</v>
      </c>
    </row>
    <row r="2" spans="1:12" ht="11.25">
      <c r="A2" s="149" t="s">
        <v>230</v>
      </c>
      <c r="B2" s="152" t="s">
        <v>322</v>
      </c>
      <c r="C2" s="152">
        <v>3</v>
      </c>
      <c r="D2" s="152">
        <v>150</v>
      </c>
      <c r="E2" s="152">
        <v>12</v>
      </c>
      <c r="F2" s="152">
        <v>300</v>
      </c>
      <c r="G2" s="152"/>
      <c r="H2" s="152"/>
      <c r="I2" s="152"/>
      <c r="J2" s="152"/>
      <c r="K2" s="152"/>
      <c r="L2" s="153" t="s">
        <v>756</v>
      </c>
    </row>
    <row r="3" spans="1:12" ht="11.25">
      <c r="A3" s="154" t="s">
        <v>776</v>
      </c>
      <c r="B3" s="155" t="s">
        <v>322</v>
      </c>
      <c r="C3" s="155">
        <v>4</v>
      </c>
      <c r="D3" s="155">
        <v>500</v>
      </c>
      <c r="E3" s="155">
        <v>50</v>
      </c>
      <c r="F3" s="155">
        <v>1000</v>
      </c>
      <c r="G3" s="155"/>
      <c r="H3" s="155"/>
      <c r="I3" s="155"/>
      <c r="J3" s="155"/>
      <c r="K3" s="155"/>
      <c r="L3" s="156" t="s">
        <v>919</v>
      </c>
    </row>
    <row r="4" spans="1:12" ht="11.25">
      <c r="A4" s="154" t="s">
        <v>777</v>
      </c>
      <c r="B4" s="155" t="s">
        <v>322</v>
      </c>
      <c r="C4" s="155">
        <v>3</v>
      </c>
      <c r="D4" s="155">
        <v>20</v>
      </c>
      <c r="E4" s="155"/>
      <c r="F4" s="155">
        <v>100</v>
      </c>
      <c r="G4" s="155">
        <v>12</v>
      </c>
      <c r="H4" s="155">
        <v>8</v>
      </c>
      <c r="I4" s="155" t="s">
        <v>757</v>
      </c>
      <c r="J4" s="155">
        <v>5</v>
      </c>
      <c r="K4" s="155">
        <v>3</v>
      </c>
      <c r="L4" s="156" t="s">
        <v>773</v>
      </c>
    </row>
    <row r="5" spans="1:12" ht="11.25">
      <c r="A5" s="154" t="s">
        <v>778</v>
      </c>
      <c r="B5" s="155" t="s">
        <v>322</v>
      </c>
      <c r="C5" s="155">
        <v>1</v>
      </c>
      <c r="D5" s="155">
        <v>20</v>
      </c>
      <c r="E5" s="155"/>
      <c r="F5" s="155">
        <v>120</v>
      </c>
      <c r="G5" s="155"/>
      <c r="H5" s="155"/>
      <c r="I5" s="155"/>
      <c r="J5" s="155"/>
      <c r="K5" s="155"/>
      <c r="L5" s="156" t="s">
        <v>917</v>
      </c>
    </row>
    <row r="6" spans="1:12" ht="11.25">
      <c r="A6" s="154" t="s">
        <v>323</v>
      </c>
      <c r="B6" s="155" t="s">
        <v>322</v>
      </c>
      <c r="C6" s="155">
        <v>1</v>
      </c>
      <c r="D6" s="155">
        <v>15</v>
      </c>
      <c r="E6" s="155">
        <v>4</v>
      </c>
      <c r="F6" s="155">
        <v>60</v>
      </c>
      <c r="G6" s="155"/>
      <c r="H6" s="155"/>
      <c r="I6" s="155"/>
      <c r="J6" s="155"/>
      <c r="K6" s="155"/>
      <c r="L6" s="156" t="s">
        <v>962</v>
      </c>
    </row>
    <row r="7" spans="1:12" ht="11.25">
      <c r="A7" s="154" t="s">
        <v>779</v>
      </c>
      <c r="B7" s="155" t="s">
        <v>322</v>
      </c>
      <c r="C7" s="155">
        <v>4</v>
      </c>
      <c r="D7" s="155">
        <v>120</v>
      </c>
      <c r="E7" s="155">
        <v>20</v>
      </c>
      <c r="F7" s="155">
        <v>400</v>
      </c>
      <c r="G7" s="155"/>
      <c r="H7" s="155"/>
      <c r="I7" s="155"/>
      <c r="J7" s="155"/>
      <c r="K7" s="155"/>
      <c r="L7" s="156" t="s">
        <v>909</v>
      </c>
    </row>
    <row r="8" spans="1:12" ht="11.25">
      <c r="A8" s="154" t="s">
        <v>780</v>
      </c>
      <c r="B8" s="155" t="s">
        <v>322</v>
      </c>
      <c r="C8" s="155">
        <v>3</v>
      </c>
      <c r="D8" s="155">
        <v>150</v>
      </c>
      <c r="E8" s="155">
        <v>20</v>
      </c>
      <c r="F8" s="155">
        <v>250</v>
      </c>
      <c r="G8" s="155"/>
      <c r="H8" s="155"/>
      <c r="I8" s="155"/>
      <c r="J8" s="155"/>
      <c r="K8" s="155"/>
      <c r="L8" s="156" t="s">
        <v>916</v>
      </c>
    </row>
    <row r="9" spans="1:12" ht="11.25">
      <c r="A9" s="154" t="s">
        <v>247</v>
      </c>
      <c r="B9" s="155" t="s">
        <v>322</v>
      </c>
      <c r="C9" s="155">
        <v>4</v>
      </c>
      <c r="D9" s="155">
        <v>220</v>
      </c>
      <c r="E9" s="155">
        <v>15</v>
      </c>
      <c r="F9" s="155">
        <v>400</v>
      </c>
      <c r="G9" s="155"/>
      <c r="H9" s="155"/>
      <c r="I9" s="155"/>
      <c r="J9" s="155"/>
      <c r="K9" s="155"/>
      <c r="L9" s="156" t="s">
        <v>756</v>
      </c>
    </row>
    <row r="10" spans="1:12" ht="11.25">
      <c r="A10" s="154" t="s">
        <v>781</v>
      </c>
      <c r="B10" s="155" t="s">
        <v>322</v>
      </c>
      <c r="C10" s="155">
        <v>4</v>
      </c>
      <c r="D10" s="155">
        <v>80</v>
      </c>
      <c r="E10" s="155"/>
      <c r="F10" s="155">
        <v>350</v>
      </c>
      <c r="G10" s="155">
        <v>20</v>
      </c>
      <c r="H10" s="155">
        <v>10</v>
      </c>
      <c r="I10" s="155"/>
      <c r="J10" s="155"/>
      <c r="K10" s="155"/>
      <c r="L10" s="156" t="s">
        <v>759</v>
      </c>
    </row>
    <row r="11" spans="1:12" ht="11.25">
      <c r="A11" s="154" t="s">
        <v>251</v>
      </c>
      <c r="B11" s="155" t="s">
        <v>322</v>
      </c>
      <c r="C11" s="155">
        <v>2</v>
      </c>
      <c r="D11" s="155">
        <v>100</v>
      </c>
      <c r="E11" s="155">
        <v>9</v>
      </c>
      <c r="F11" s="155">
        <v>200</v>
      </c>
      <c r="G11" s="155"/>
      <c r="H11" s="155"/>
      <c r="I11" s="155"/>
      <c r="J11" s="155"/>
      <c r="K11" s="155"/>
      <c r="L11" s="156" t="s">
        <v>756</v>
      </c>
    </row>
    <row r="12" spans="1:12" ht="11.25">
      <c r="A12" s="154" t="s">
        <v>782</v>
      </c>
      <c r="B12" s="155" t="s">
        <v>322</v>
      </c>
      <c r="C12" s="155">
        <v>1</v>
      </c>
      <c r="D12" s="155">
        <v>10</v>
      </c>
      <c r="E12" s="155"/>
      <c r="F12" s="155">
        <v>120</v>
      </c>
      <c r="G12" s="155">
        <v>0</v>
      </c>
      <c r="H12" s="155">
        <v>0</v>
      </c>
      <c r="I12" s="155"/>
      <c r="J12" s="155">
        <v>1</v>
      </c>
      <c r="K12" s="155"/>
      <c r="L12" s="156" t="s">
        <v>886</v>
      </c>
    </row>
    <row r="13" spans="1:12" ht="11.25">
      <c r="A13" s="154" t="s">
        <v>783</v>
      </c>
      <c r="B13" s="155" t="s">
        <v>322</v>
      </c>
      <c r="C13" s="155">
        <v>3</v>
      </c>
      <c r="D13" s="155">
        <v>50</v>
      </c>
      <c r="E13" s="155"/>
      <c r="F13" s="155">
        <v>100</v>
      </c>
      <c r="G13" s="155"/>
      <c r="H13" s="155"/>
      <c r="I13" s="155"/>
      <c r="J13" s="155"/>
      <c r="K13" s="155"/>
      <c r="L13" s="156" t="s">
        <v>960</v>
      </c>
    </row>
    <row r="14" spans="1:12" ht="11.25">
      <c r="A14" s="154" t="s">
        <v>784</v>
      </c>
      <c r="B14" s="155" t="s">
        <v>322</v>
      </c>
      <c r="C14" s="155">
        <v>1</v>
      </c>
      <c r="D14" s="155">
        <v>20</v>
      </c>
      <c r="E14" s="155">
        <v>5</v>
      </c>
      <c r="F14" s="155">
        <v>150</v>
      </c>
      <c r="G14" s="155"/>
      <c r="H14" s="155"/>
      <c r="I14" s="155"/>
      <c r="J14" s="155"/>
      <c r="K14" s="155"/>
      <c r="L14" s="156" t="s">
        <v>938</v>
      </c>
    </row>
    <row r="15" spans="1:12" ht="11.25">
      <c r="A15" s="154" t="s">
        <v>785</v>
      </c>
      <c r="B15" s="155" t="s">
        <v>322</v>
      </c>
      <c r="C15" s="155">
        <v>1</v>
      </c>
      <c r="D15" s="155">
        <v>8</v>
      </c>
      <c r="E15" s="155"/>
      <c r="F15" s="155">
        <v>80</v>
      </c>
      <c r="G15" s="155">
        <v>17</v>
      </c>
      <c r="H15" s="155">
        <v>6</v>
      </c>
      <c r="I15" s="155" t="s">
        <v>760</v>
      </c>
      <c r="J15" s="155">
        <v>1</v>
      </c>
      <c r="K15" s="155"/>
      <c r="L15" s="156" t="s">
        <v>758</v>
      </c>
    </row>
    <row r="16" spans="1:12" ht="11.25">
      <c r="A16" s="154" t="s">
        <v>786</v>
      </c>
      <c r="B16" s="155" t="s">
        <v>322</v>
      </c>
      <c r="C16" s="155">
        <v>3</v>
      </c>
      <c r="D16" s="155">
        <v>120</v>
      </c>
      <c r="E16" s="155"/>
      <c r="F16" s="155">
        <v>350</v>
      </c>
      <c r="G16" s="155">
        <v>15</v>
      </c>
      <c r="H16" s="155">
        <v>5</v>
      </c>
      <c r="I16" s="155"/>
      <c r="J16" s="155"/>
      <c r="K16" s="155"/>
      <c r="L16" s="156" t="s">
        <v>759</v>
      </c>
    </row>
    <row r="17" spans="1:12" ht="11.25">
      <c r="A17" s="154" t="s">
        <v>787</v>
      </c>
      <c r="B17" s="155" t="s">
        <v>322</v>
      </c>
      <c r="C17" s="155">
        <v>2</v>
      </c>
      <c r="D17" s="155">
        <v>50</v>
      </c>
      <c r="E17" s="155"/>
      <c r="F17" s="155">
        <v>100</v>
      </c>
      <c r="G17" s="155">
        <v>15</v>
      </c>
      <c r="H17" s="155">
        <v>8</v>
      </c>
      <c r="I17" s="155"/>
      <c r="J17" s="155"/>
      <c r="K17" s="155"/>
      <c r="L17" s="156" t="s">
        <v>759</v>
      </c>
    </row>
    <row r="18" spans="1:12" ht="11.25">
      <c r="A18" s="154" t="s">
        <v>788</v>
      </c>
      <c r="B18" s="155" t="s">
        <v>322</v>
      </c>
      <c r="C18" s="155">
        <v>4</v>
      </c>
      <c r="D18" s="155">
        <v>120</v>
      </c>
      <c r="E18" s="155">
        <v>20</v>
      </c>
      <c r="F18" s="155">
        <v>400</v>
      </c>
      <c r="G18" s="155"/>
      <c r="H18" s="155"/>
      <c r="I18" s="155"/>
      <c r="J18" s="155"/>
      <c r="K18" s="155"/>
      <c r="L18" s="156" t="s">
        <v>927</v>
      </c>
    </row>
    <row r="19" spans="1:12" ht="11.25">
      <c r="A19" s="154" t="s">
        <v>789</v>
      </c>
      <c r="B19" s="155" t="s">
        <v>322</v>
      </c>
      <c r="C19" s="155">
        <v>3</v>
      </c>
      <c r="D19" s="155">
        <v>50</v>
      </c>
      <c r="E19" s="155">
        <v>10</v>
      </c>
      <c r="F19" s="155">
        <v>250</v>
      </c>
      <c r="G19" s="155"/>
      <c r="H19" s="155"/>
      <c r="I19" s="155"/>
      <c r="J19" s="155"/>
      <c r="K19" s="155"/>
      <c r="L19" s="156" t="s">
        <v>965</v>
      </c>
    </row>
    <row r="20" spans="1:12" ht="11.25">
      <c r="A20" s="154" t="s">
        <v>790</v>
      </c>
      <c r="B20" s="155" t="s">
        <v>322</v>
      </c>
      <c r="C20" s="155">
        <v>2</v>
      </c>
      <c r="D20" s="155">
        <v>20</v>
      </c>
      <c r="E20" s="155"/>
      <c r="F20" s="155">
        <v>120</v>
      </c>
      <c r="G20" s="155">
        <v>20</v>
      </c>
      <c r="H20" s="155">
        <v>0</v>
      </c>
      <c r="I20" s="155" t="s">
        <v>761</v>
      </c>
      <c r="J20" s="155">
        <v>1</v>
      </c>
      <c r="K20" s="155"/>
      <c r="L20" s="156" t="s">
        <v>944</v>
      </c>
    </row>
    <row r="21" spans="1:12" ht="11.25">
      <c r="A21" s="154" t="s">
        <v>791</v>
      </c>
      <c r="B21" s="155" t="s">
        <v>322</v>
      </c>
      <c r="C21" s="155">
        <v>2</v>
      </c>
      <c r="D21" s="155">
        <v>10</v>
      </c>
      <c r="E21" s="155"/>
      <c r="F21" s="155">
        <v>130</v>
      </c>
      <c r="G21" s="155">
        <v>18</v>
      </c>
      <c r="H21" s="155">
        <v>8</v>
      </c>
      <c r="I21" s="155" t="s">
        <v>760</v>
      </c>
      <c r="J21" s="155">
        <v>1</v>
      </c>
      <c r="K21" s="155"/>
      <c r="L21" s="156" t="s">
        <v>758</v>
      </c>
    </row>
    <row r="22" spans="1:12" ht="11.25">
      <c r="A22" s="154" t="s">
        <v>260</v>
      </c>
      <c r="B22" s="155" t="s">
        <v>322</v>
      </c>
      <c r="C22" s="155">
        <v>1</v>
      </c>
      <c r="D22" s="155">
        <v>60</v>
      </c>
      <c r="E22" s="155">
        <v>6</v>
      </c>
      <c r="F22" s="155">
        <v>120</v>
      </c>
      <c r="G22" s="155"/>
      <c r="H22" s="155"/>
      <c r="I22" s="155"/>
      <c r="J22" s="155"/>
      <c r="K22" s="155"/>
      <c r="L22" s="156" t="s">
        <v>756</v>
      </c>
    </row>
    <row r="23" spans="1:12" ht="11.25">
      <c r="A23" s="154" t="s">
        <v>792</v>
      </c>
      <c r="B23" s="155" t="s">
        <v>343</v>
      </c>
      <c r="C23" s="155">
        <v>2</v>
      </c>
      <c r="D23" s="155">
        <v>60</v>
      </c>
      <c r="E23" s="155">
        <v>0</v>
      </c>
      <c r="F23" s="155">
        <v>220</v>
      </c>
      <c r="G23" s="155"/>
      <c r="H23" s="155"/>
      <c r="I23" s="155"/>
      <c r="J23" s="155"/>
      <c r="K23" s="155"/>
      <c r="L23" s="156" t="s">
        <v>925</v>
      </c>
    </row>
    <row r="24" spans="1:12" ht="11.25">
      <c r="A24" s="154" t="s">
        <v>793</v>
      </c>
      <c r="B24" s="155" t="s">
        <v>343</v>
      </c>
      <c r="C24" s="155">
        <v>3</v>
      </c>
      <c r="D24" s="155">
        <v>40</v>
      </c>
      <c r="E24" s="155"/>
      <c r="F24" s="155">
        <v>200</v>
      </c>
      <c r="G24" s="155">
        <v>12</v>
      </c>
      <c r="H24" s="155">
        <v>8</v>
      </c>
      <c r="I24" s="155" t="s">
        <v>761</v>
      </c>
      <c r="J24" s="155">
        <v>1</v>
      </c>
      <c r="K24" s="155"/>
      <c r="L24" s="156" t="s">
        <v>945</v>
      </c>
    </row>
    <row r="25" spans="1:12" ht="11.25">
      <c r="A25" s="154" t="s">
        <v>794</v>
      </c>
      <c r="B25" s="155" t="s">
        <v>343</v>
      </c>
      <c r="C25" s="155">
        <v>4</v>
      </c>
      <c r="D25" s="155">
        <v>60</v>
      </c>
      <c r="E25" s="155"/>
      <c r="F25" s="155">
        <v>340</v>
      </c>
      <c r="G25" s="155">
        <v>16</v>
      </c>
      <c r="H25" s="155">
        <v>5</v>
      </c>
      <c r="I25" s="155" t="s">
        <v>761</v>
      </c>
      <c r="J25" s="155">
        <v>1</v>
      </c>
      <c r="K25" s="155"/>
      <c r="L25" s="156" t="s">
        <v>946</v>
      </c>
    </row>
    <row r="26" spans="1:12" ht="11.25">
      <c r="A26" s="154" t="s">
        <v>795</v>
      </c>
      <c r="B26" s="155" t="s">
        <v>343</v>
      </c>
      <c r="C26" s="155">
        <v>3</v>
      </c>
      <c r="D26" s="155">
        <v>150</v>
      </c>
      <c r="E26" s="155"/>
      <c r="F26" s="155">
        <v>200</v>
      </c>
      <c r="G26" s="155"/>
      <c r="H26" s="155"/>
      <c r="I26" s="155"/>
      <c r="J26" s="155"/>
      <c r="K26" s="155"/>
      <c r="L26" s="156" t="s">
        <v>896</v>
      </c>
    </row>
    <row r="27" spans="1:12" ht="11.25">
      <c r="A27" s="154" t="s">
        <v>796</v>
      </c>
      <c r="B27" s="155" t="s">
        <v>343</v>
      </c>
      <c r="C27" s="155">
        <v>1</v>
      </c>
      <c r="D27" s="155">
        <v>30</v>
      </c>
      <c r="E27" s="155">
        <v>5</v>
      </c>
      <c r="F27" s="155">
        <v>100</v>
      </c>
      <c r="G27" s="155"/>
      <c r="H27" s="155"/>
      <c r="I27" s="155"/>
      <c r="J27" s="155"/>
      <c r="K27" s="155"/>
      <c r="L27" s="156" t="s">
        <v>928</v>
      </c>
    </row>
    <row r="28" spans="1:12" ht="11.25">
      <c r="A28" s="154" t="s">
        <v>797</v>
      </c>
      <c r="B28" s="155" t="s">
        <v>343</v>
      </c>
      <c r="C28" s="155">
        <v>3</v>
      </c>
      <c r="D28" s="155">
        <v>20</v>
      </c>
      <c r="E28" s="155"/>
      <c r="F28" s="155">
        <v>180</v>
      </c>
      <c r="G28" s="155">
        <v>17</v>
      </c>
      <c r="H28" s="155">
        <v>10</v>
      </c>
      <c r="I28" s="155" t="s">
        <v>761</v>
      </c>
      <c r="J28" s="155">
        <v>1</v>
      </c>
      <c r="K28" s="155"/>
      <c r="L28" s="156" t="s">
        <v>773</v>
      </c>
    </row>
    <row r="29" spans="1:12" ht="11.25">
      <c r="A29" s="154" t="s">
        <v>798</v>
      </c>
      <c r="B29" s="155" t="s">
        <v>343</v>
      </c>
      <c r="C29" s="155">
        <v>2</v>
      </c>
      <c r="D29" s="155" t="s">
        <v>762</v>
      </c>
      <c r="E29" s="155"/>
      <c r="F29" s="155">
        <v>200</v>
      </c>
      <c r="G29" s="155"/>
      <c r="H29" s="155"/>
      <c r="I29" s="155"/>
      <c r="J29" s="155"/>
      <c r="K29" s="155"/>
      <c r="L29" s="156" t="s">
        <v>948</v>
      </c>
    </row>
    <row r="30" spans="1:12" ht="11.25">
      <c r="A30" s="154" t="s">
        <v>98</v>
      </c>
      <c r="B30" s="155" t="s">
        <v>343</v>
      </c>
      <c r="C30" s="155">
        <v>1</v>
      </c>
      <c r="D30" s="155">
        <v>10</v>
      </c>
      <c r="E30" s="155"/>
      <c r="F30" s="155">
        <v>50</v>
      </c>
      <c r="G30" s="155"/>
      <c r="H30" s="155"/>
      <c r="I30" s="155"/>
      <c r="J30" s="155"/>
      <c r="K30" s="155"/>
      <c r="L30" s="156" t="s">
        <v>961</v>
      </c>
    </row>
    <row r="31" spans="1:12" ht="11.25">
      <c r="A31" s="154" t="s">
        <v>799</v>
      </c>
      <c r="B31" s="155" t="s">
        <v>343</v>
      </c>
      <c r="C31" s="155">
        <v>3</v>
      </c>
      <c r="D31" s="155">
        <v>20</v>
      </c>
      <c r="E31" s="155"/>
      <c r="F31" s="155">
        <v>150</v>
      </c>
      <c r="G31" s="155">
        <v>14</v>
      </c>
      <c r="H31" s="155">
        <v>0</v>
      </c>
      <c r="I31" s="155" t="s">
        <v>761</v>
      </c>
      <c r="J31" s="155">
        <v>1</v>
      </c>
      <c r="K31" s="155"/>
      <c r="L31" s="156" t="s">
        <v>950</v>
      </c>
    </row>
    <row r="32" spans="1:12" ht="11.25">
      <c r="A32" s="154" t="s">
        <v>344</v>
      </c>
      <c r="B32" s="155" t="s">
        <v>343</v>
      </c>
      <c r="C32" s="155">
        <v>1</v>
      </c>
      <c r="D32" s="155">
        <v>10</v>
      </c>
      <c r="E32" s="155">
        <v>3</v>
      </c>
      <c r="F32" s="155">
        <v>50</v>
      </c>
      <c r="G32" s="155"/>
      <c r="H32" s="155"/>
      <c r="I32" s="155"/>
      <c r="J32" s="155"/>
      <c r="K32" s="155"/>
      <c r="L32" s="156" t="s">
        <v>929</v>
      </c>
    </row>
    <row r="33" spans="1:12" ht="11.25">
      <c r="A33" s="154" t="s">
        <v>800</v>
      </c>
      <c r="B33" s="155" t="s">
        <v>343</v>
      </c>
      <c r="C33" s="155">
        <v>1</v>
      </c>
      <c r="D33" s="155">
        <v>10</v>
      </c>
      <c r="E33" s="155"/>
      <c r="F33" s="155">
        <v>200</v>
      </c>
      <c r="G33" s="155"/>
      <c r="H33" s="155"/>
      <c r="I33" s="155"/>
      <c r="J33" s="155">
        <v>1</v>
      </c>
      <c r="K33" s="155"/>
      <c r="L33" s="156" t="s">
        <v>964</v>
      </c>
    </row>
    <row r="34" spans="1:12" ht="11.25">
      <c r="A34" s="154" t="s">
        <v>801</v>
      </c>
      <c r="B34" s="155" t="s">
        <v>343</v>
      </c>
      <c r="C34" s="155">
        <v>2</v>
      </c>
      <c r="D34" s="155">
        <v>15</v>
      </c>
      <c r="E34" s="155"/>
      <c r="F34" s="155">
        <v>200</v>
      </c>
      <c r="G34" s="155">
        <v>20</v>
      </c>
      <c r="H34" s="155">
        <v>10</v>
      </c>
      <c r="I34" s="155" t="s">
        <v>764</v>
      </c>
      <c r="J34" s="155">
        <v>1</v>
      </c>
      <c r="K34" s="155"/>
      <c r="L34" s="156" t="s">
        <v>758</v>
      </c>
    </row>
    <row r="35" spans="1:12" ht="11.25">
      <c r="A35" s="154" t="s">
        <v>249</v>
      </c>
      <c r="B35" s="155" t="s">
        <v>343</v>
      </c>
      <c r="C35" s="155">
        <v>2</v>
      </c>
      <c r="D35" s="155">
        <v>50</v>
      </c>
      <c r="E35" s="155">
        <v>9</v>
      </c>
      <c r="F35" s="155">
        <v>100</v>
      </c>
      <c r="G35" s="155"/>
      <c r="H35" s="155"/>
      <c r="I35" s="155"/>
      <c r="J35" s="155"/>
      <c r="K35" s="155"/>
      <c r="L35" s="156" t="s">
        <v>756</v>
      </c>
    </row>
    <row r="36" spans="1:12" ht="11.25">
      <c r="A36" s="154" t="s">
        <v>802</v>
      </c>
      <c r="B36" s="155" t="s">
        <v>343</v>
      </c>
      <c r="C36" s="155">
        <v>4</v>
      </c>
      <c r="D36" s="155">
        <v>200</v>
      </c>
      <c r="E36" s="155">
        <v>20</v>
      </c>
      <c r="F36" s="155">
        <v>400</v>
      </c>
      <c r="G36" s="155"/>
      <c r="H36" s="155"/>
      <c r="I36" s="155"/>
      <c r="J36" s="155"/>
      <c r="K36" s="155"/>
      <c r="L36" s="156" t="s">
        <v>912</v>
      </c>
    </row>
    <row r="37" spans="1:12" ht="11.25">
      <c r="A37" s="154" t="s">
        <v>803</v>
      </c>
      <c r="B37" s="155" t="s">
        <v>343</v>
      </c>
      <c r="C37" s="155">
        <v>4</v>
      </c>
      <c r="D37" s="155">
        <v>20</v>
      </c>
      <c r="E37" s="155">
        <v>20</v>
      </c>
      <c r="F37" s="155">
        <v>100</v>
      </c>
      <c r="G37" s="155"/>
      <c r="H37" s="155"/>
      <c r="I37" s="155"/>
      <c r="J37" s="155"/>
      <c r="K37" s="155"/>
      <c r="L37" s="156" t="s">
        <v>914</v>
      </c>
    </row>
    <row r="38" spans="1:12" ht="11.25">
      <c r="A38" s="154" t="s">
        <v>176</v>
      </c>
      <c r="B38" s="155" t="s">
        <v>343</v>
      </c>
      <c r="C38" s="155">
        <v>3</v>
      </c>
      <c r="D38" s="155">
        <v>30</v>
      </c>
      <c r="E38" s="155"/>
      <c r="F38" s="155">
        <v>150</v>
      </c>
      <c r="G38" s="155"/>
      <c r="H38" s="155"/>
      <c r="I38" s="155"/>
      <c r="J38" s="155"/>
      <c r="K38" s="155"/>
      <c r="L38" s="156" t="s">
        <v>956</v>
      </c>
    </row>
    <row r="39" spans="1:12" ht="11.25">
      <c r="A39" s="154" t="s">
        <v>804</v>
      </c>
      <c r="B39" s="155" t="s">
        <v>343</v>
      </c>
      <c r="C39" s="155">
        <v>1</v>
      </c>
      <c r="D39" s="155">
        <v>10</v>
      </c>
      <c r="E39" s="155">
        <v>2</v>
      </c>
      <c r="F39" s="155">
        <v>80</v>
      </c>
      <c r="G39" s="155"/>
      <c r="H39" s="155"/>
      <c r="I39" s="155"/>
      <c r="J39" s="155"/>
      <c r="K39" s="155"/>
      <c r="L39" s="156" t="s">
        <v>952</v>
      </c>
    </row>
    <row r="40" spans="1:12" ht="11.25">
      <c r="A40" s="154" t="s">
        <v>805</v>
      </c>
      <c r="B40" s="155" t="s">
        <v>343</v>
      </c>
      <c r="C40" s="155">
        <v>4</v>
      </c>
      <c r="D40" s="155">
        <v>130</v>
      </c>
      <c r="E40" s="155">
        <v>15</v>
      </c>
      <c r="F40" s="155">
        <v>300</v>
      </c>
      <c r="G40" s="155"/>
      <c r="H40" s="155"/>
      <c r="I40" s="155"/>
      <c r="J40" s="155"/>
      <c r="K40" s="155"/>
      <c r="L40" s="156" t="s">
        <v>913</v>
      </c>
    </row>
    <row r="41" spans="1:12" ht="11.25">
      <c r="A41" s="154" t="s">
        <v>806</v>
      </c>
      <c r="B41" s="155" t="s">
        <v>343</v>
      </c>
      <c r="C41" s="155">
        <v>3</v>
      </c>
      <c r="D41" s="155">
        <v>150</v>
      </c>
      <c r="E41" s="155">
        <v>20</v>
      </c>
      <c r="F41" s="155">
        <v>300</v>
      </c>
      <c r="G41" s="155"/>
      <c r="H41" s="155"/>
      <c r="I41" s="155"/>
      <c r="J41" s="155"/>
      <c r="K41" s="155"/>
      <c r="L41" s="156" t="s">
        <v>910</v>
      </c>
    </row>
    <row r="42" spans="1:12" ht="11.25">
      <c r="A42" s="154" t="s">
        <v>807</v>
      </c>
      <c r="B42" s="155" t="s">
        <v>330</v>
      </c>
      <c r="C42" s="155">
        <v>3</v>
      </c>
      <c r="D42" s="155">
        <v>150</v>
      </c>
      <c r="E42" s="155"/>
      <c r="F42" s="155">
        <v>100</v>
      </c>
      <c r="G42" s="155"/>
      <c r="H42" s="155"/>
      <c r="I42" s="155"/>
      <c r="J42" s="155"/>
      <c r="K42" s="155"/>
      <c r="L42" s="156" t="s">
        <v>958</v>
      </c>
    </row>
    <row r="43" spans="1:12" ht="11.25">
      <c r="A43" s="154" t="s">
        <v>808</v>
      </c>
      <c r="B43" s="155" t="s">
        <v>330</v>
      </c>
      <c r="C43" s="155">
        <v>3</v>
      </c>
      <c r="D43" s="155">
        <v>100</v>
      </c>
      <c r="E43" s="155"/>
      <c r="F43" s="155">
        <v>200</v>
      </c>
      <c r="G43" s="155"/>
      <c r="H43" s="155"/>
      <c r="I43" s="155"/>
      <c r="J43" s="155"/>
      <c r="K43" s="155"/>
      <c r="L43" s="156" t="s">
        <v>902</v>
      </c>
    </row>
    <row r="44" spans="1:12" ht="11.25">
      <c r="A44" s="154" t="s">
        <v>233</v>
      </c>
      <c r="B44" s="155" t="s">
        <v>330</v>
      </c>
      <c r="C44" s="155">
        <v>4</v>
      </c>
      <c r="D44" s="155">
        <v>220</v>
      </c>
      <c r="E44" s="155">
        <v>15</v>
      </c>
      <c r="F44" s="155">
        <v>400</v>
      </c>
      <c r="G44" s="155"/>
      <c r="H44" s="155"/>
      <c r="I44" s="155"/>
      <c r="J44" s="155"/>
      <c r="K44" s="155"/>
      <c r="L44" s="156" t="s">
        <v>756</v>
      </c>
    </row>
    <row r="45" spans="1:12" ht="11.25">
      <c r="A45" s="154" t="s">
        <v>235</v>
      </c>
      <c r="B45" s="155" t="s">
        <v>330</v>
      </c>
      <c r="C45" s="155">
        <v>1</v>
      </c>
      <c r="D45" s="155">
        <v>40</v>
      </c>
      <c r="E45" s="155">
        <v>6</v>
      </c>
      <c r="F45" s="155">
        <v>80</v>
      </c>
      <c r="G45" s="155"/>
      <c r="H45" s="155"/>
      <c r="I45" s="155"/>
      <c r="J45" s="155"/>
      <c r="K45" s="155"/>
      <c r="L45" s="156" t="s">
        <v>756</v>
      </c>
    </row>
    <row r="46" spans="1:12" ht="11.25">
      <c r="A46" s="154" t="s">
        <v>236</v>
      </c>
      <c r="B46" s="155" t="s">
        <v>330</v>
      </c>
      <c r="C46" s="155">
        <v>3</v>
      </c>
      <c r="D46" s="155">
        <v>150</v>
      </c>
      <c r="E46" s="155">
        <v>12</v>
      </c>
      <c r="F46" s="155">
        <v>300</v>
      </c>
      <c r="G46" s="155"/>
      <c r="H46" s="155"/>
      <c r="I46" s="155"/>
      <c r="J46" s="155"/>
      <c r="K46" s="155"/>
      <c r="L46" s="156" t="s">
        <v>756</v>
      </c>
    </row>
    <row r="47" spans="1:12" ht="11.25">
      <c r="A47" s="154" t="s">
        <v>809</v>
      </c>
      <c r="B47" s="155" t="s">
        <v>330</v>
      </c>
      <c r="C47" s="155">
        <v>3</v>
      </c>
      <c r="D47" s="155">
        <v>50</v>
      </c>
      <c r="E47" s="155"/>
      <c r="F47" s="155">
        <v>100</v>
      </c>
      <c r="G47" s="155"/>
      <c r="H47" s="155"/>
      <c r="I47" s="155"/>
      <c r="J47" s="155"/>
      <c r="K47" s="155"/>
      <c r="L47" s="156" t="s">
        <v>903</v>
      </c>
    </row>
    <row r="48" spans="1:12" ht="11.25">
      <c r="A48" s="154" t="s">
        <v>810</v>
      </c>
      <c r="B48" s="155" t="s">
        <v>330</v>
      </c>
      <c r="C48" s="155">
        <v>2</v>
      </c>
      <c r="D48" s="155">
        <v>20</v>
      </c>
      <c r="E48" s="155"/>
      <c r="F48" s="155">
        <v>100</v>
      </c>
      <c r="G48" s="155">
        <v>15</v>
      </c>
      <c r="H48" s="155">
        <v>8</v>
      </c>
      <c r="I48" s="155" t="s">
        <v>767</v>
      </c>
      <c r="J48" s="155">
        <v>1</v>
      </c>
      <c r="K48" s="155">
        <v>1</v>
      </c>
      <c r="L48" s="156" t="s">
        <v>758</v>
      </c>
    </row>
    <row r="49" spans="1:12" ht="11.25">
      <c r="A49" s="154" t="s">
        <v>811</v>
      </c>
      <c r="B49" s="155" t="s">
        <v>330</v>
      </c>
      <c r="C49" s="155">
        <v>3</v>
      </c>
      <c r="D49" s="155">
        <v>150</v>
      </c>
      <c r="E49" s="155">
        <v>20</v>
      </c>
      <c r="F49" s="155">
        <v>350</v>
      </c>
      <c r="G49" s="155"/>
      <c r="H49" s="155"/>
      <c r="I49" s="155"/>
      <c r="J49" s="155"/>
      <c r="K49" s="155"/>
      <c r="L49" s="156" t="s">
        <v>904</v>
      </c>
    </row>
    <row r="50" spans="1:12" ht="11.25">
      <c r="A50" s="154" t="s">
        <v>340</v>
      </c>
      <c r="B50" s="155" t="s">
        <v>330</v>
      </c>
      <c r="C50" s="155">
        <v>1</v>
      </c>
      <c r="D50" s="155">
        <v>8</v>
      </c>
      <c r="E50" s="155">
        <v>3</v>
      </c>
      <c r="F50" s="155">
        <v>60</v>
      </c>
      <c r="G50" s="155"/>
      <c r="H50" s="155"/>
      <c r="I50" s="155"/>
      <c r="J50" s="155"/>
      <c r="K50" s="155"/>
      <c r="L50" s="156" t="s">
        <v>931</v>
      </c>
    </row>
    <row r="51" spans="1:12" ht="11.25">
      <c r="A51" s="154" t="s">
        <v>812</v>
      </c>
      <c r="B51" s="155" t="s">
        <v>330</v>
      </c>
      <c r="C51" s="155">
        <v>3</v>
      </c>
      <c r="D51" s="155">
        <v>100</v>
      </c>
      <c r="E51" s="155">
        <v>20</v>
      </c>
      <c r="F51" s="155">
        <v>250</v>
      </c>
      <c r="G51" s="155"/>
      <c r="H51" s="155"/>
      <c r="I51" s="155"/>
      <c r="J51" s="155"/>
      <c r="K51" s="155"/>
      <c r="L51" s="156" t="s">
        <v>915</v>
      </c>
    </row>
    <row r="52" spans="1:12" ht="11.25">
      <c r="A52" s="154" t="s">
        <v>813</v>
      </c>
      <c r="B52" s="155" t="s">
        <v>330</v>
      </c>
      <c r="C52" s="155">
        <v>4</v>
      </c>
      <c r="D52" s="155">
        <v>500</v>
      </c>
      <c r="E52" s="155">
        <v>50</v>
      </c>
      <c r="F52" s="155">
        <v>1000</v>
      </c>
      <c r="G52" s="155"/>
      <c r="H52" s="155"/>
      <c r="I52" s="155"/>
      <c r="J52" s="155"/>
      <c r="K52" s="155"/>
      <c r="L52" s="156" t="s">
        <v>920</v>
      </c>
    </row>
    <row r="53" spans="1:12" ht="11.25">
      <c r="A53" s="154" t="s">
        <v>814</v>
      </c>
      <c r="B53" s="155" t="s">
        <v>330</v>
      </c>
      <c r="C53" s="155">
        <v>1</v>
      </c>
      <c r="D53" s="155">
        <v>8</v>
      </c>
      <c r="E53" s="155"/>
      <c r="F53" s="155">
        <v>80</v>
      </c>
      <c r="G53" s="155">
        <v>18</v>
      </c>
      <c r="H53" s="155">
        <v>6</v>
      </c>
      <c r="I53" s="155" t="s">
        <v>768</v>
      </c>
      <c r="J53" s="155">
        <v>1</v>
      </c>
      <c r="K53" s="155"/>
      <c r="L53" s="156" t="s">
        <v>758</v>
      </c>
    </row>
    <row r="54" spans="1:12" ht="11.25">
      <c r="A54" s="154" t="s">
        <v>815</v>
      </c>
      <c r="B54" s="155" t="s">
        <v>330</v>
      </c>
      <c r="C54" s="155">
        <v>4</v>
      </c>
      <c r="D54" s="155">
        <v>80</v>
      </c>
      <c r="E54" s="155"/>
      <c r="F54" s="155">
        <v>350</v>
      </c>
      <c r="G54" s="155">
        <v>18</v>
      </c>
      <c r="H54" s="155">
        <v>6</v>
      </c>
      <c r="I54" s="155"/>
      <c r="J54" s="155"/>
      <c r="K54" s="155"/>
      <c r="L54" s="156" t="s">
        <v>759</v>
      </c>
    </row>
    <row r="55" spans="1:12" ht="11.25">
      <c r="A55" s="154" t="s">
        <v>816</v>
      </c>
      <c r="B55" s="155" t="s">
        <v>330</v>
      </c>
      <c r="C55" s="155">
        <v>2</v>
      </c>
      <c r="D55" s="155">
        <v>120</v>
      </c>
      <c r="E55" s="155">
        <v>20</v>
      </c>
      <c r="F55" s="155">
        <v>200</v>
      </c>
      <c r="G55" s="155"/>
      <c r="H55" s="155"/>
      <c r="I55" s="155"/>
      <c r="J55" s="155"/>
      <c r="K55" s="155"/>
      <c r="L55" s="156" t="s">
        <v>907</v>
      </c>
    </row>
    <row r="56" spans="1:12" ht="11.25">
      <c r="A56" s="154" t="s">
        <v>817</v>
      </c>
      <c r="B56" s="155" t="s">
        <v>330</v>
      </c>
      <c r="C56" s="155">
        <v>2</v>
      </c>
      <c r="D56" s="155">
        <v>40</v>
      </c>
      <c r="E56" s="155"/>
      <c r="F56" s="155">
        <v>80</v>
      </c>
      <c r="G56" s="155"/>
      <c r="H56" s="155"/>
      <c r="I56" s="155"/>
      <c r="J56" s="155"/>
      <c r="K56" s="155"/>
      <c r="L56" s="156" t="s">
        <v>763</v>
      </c>
    </row>
    <row r="57" spans="1:12" ht="11.25">
      <c r="A57" s="154" t="s">
        <v>818</v>
      </c>
      <c r="B57" s="155" t="s">
        <v>330</v>
      </c>
      <c r="C57" s="155">
        <v>2</v>
      </c>
      <c r="D57" s="155">
        <v>20</v>
      </c>
      <c r="E57" s="155"/>
      <c r="F57" s="155">
        <v>120</v>
      </c>
      <c r="G57" s="155">
        <v>16</v>
      </c>
      <c r="H57" s="155">
        <v>0</v>
      </c>
      <c r="I57" s="155" t="s">
        <v>456</v>
      </c>
      <c r="J57" s="155">
        <v>1</v>
      </c>
      <c r="K57" s="155"/>
      <c r="L57" s="156" t="s">
        <v>758</v>
      </c>
    </row>
    <row r="58" spans="1:12" ht="11.25">
      <c r="A58" s="154" t="s">
        <v>819</v>
      </c>
      <c r="B58" s="155" t="s">
        <v>330</v>
      </c>
      <c r="C58" s="155">
        <v>1</v>
      </c>
      <c r="D58" s="155">
        <v>50</v>
      </c>
      <c r="E58" s="155"/>
      <c r="F58" s="155">
        <v>120</v>
      </c>
      <c r="G58" s="155"/>
      <c r="H58" s="155"/>
      <c r="I58" s="155"/>
      <c r="J58" s="155"/>
      <c r="K58" s="155"/>
      <c r="L58" s="156" t="s">
        <v>915</v>
      </c>
    </row>
    <row r="59" spans="1:12" ht="11.25">
      <c r="A59" s="154" t="s">
        <v>820</v>
      </c>
      <c r="B59" s="155" t="s">
        <v>330</v>
      </c>
      <c r="C59" s="155">
        <v>2</v>
      </c>
      <c r="D59" s="155">
        <v>20</v>
      </c>
      <c r="E59" s="155">
        <v>8</v>
      </c>
      <c r="F59" s="155">
        <v>120</v>
      </c>
      <c r="G59" s="155"/>
      <c r="H59" s="155"/>
      <c r="I59" s="155"/>
      <c r="J59" s="155"/>
      <c r="K59" s="155"/>
      <c r="L59" s="156" t="s">
        <v>936</v>
      </c>
    </row>
    <row r="60" spans="1:12" ht="11.25">
      <c r="A60" s="154" t="s">
        <v>821</v>
      </c>
      <c r="B60" s="155" t="s">
        <v>330</v>
      </c>
      <c r="C60" s="155">
        <v>1</v>
      </c>
      <c r="D60" s="155">
        <v>20</v>
      </c>
      <c r="E60" s="155"/>
      <c r="F60" s="155">
        <v>100</v>
      </c>
      <c r="G60" s="155">
        <v>20</v>
      </c>
      <c r="H60" s="155">
        <v>0</v>
      </c>
      <c r="I60" s="155" t="s">
        <v>768</v>
      </c>
      <c r="J60" s="155">
        <v>1</v>
      </c>
      <c r="K60" s="155"/>
      <c r="L60" s="156" t="s">
        <v>933</v>
      </c>
    </row>
    <row r="61" spans="1:12" ht="11.25">
      <c r="A61" s="154" t="s">
        <v>822</v>
      </c>
      <c r="B61" s="155" t="s">
        <v>330</v>
      </c>
      <c r="C61" s="155">
        <v>1</v>
      </c>
      <c r="D61" s="155">
        <v>10</v>
      </c>
      <c r="E61" s="155"/>
      <c r="F61" s="155">
        <v>90</v>
      </c>
      <c r="G61" s="155">
        <v>15</v>
      </c>
      <c r="H61" s="155">
        <v>0</v>
      </c>
      <c r="I61" s="155" t="s">
        <v>768</v>
      </c>
      <c r="J61" s="155">
        <v>1</v>
      </c>
      <c r="K61" s="155"/>
      <c r="L61" s="156" t="s">
        <v>942</v>
      </c>
    </row>
    <row r="62" spans="1:12" ht="11.25">
      <c r="A62" s="154" t="s">
        <v>232</v>
      </c>
      <c r="B62" s="155" t="s">
        <v>327</v>
      </c>
      <c r="C62" s="155">
        <v>4</v>
      </c>
      <c r="D62" s="155">
        <v>200</v>
      </c>
      <c r="E62" s="155">
        <v>15</v>
      </c>
      <c r="F62" s="155">
        <v>400</v>
      </c>
      <c r="G62" s="155"/>
      <c r="H62" s="155"/>
      <c r="I62" s="155"/>
      <c r="J62" s="155"/>
      <c r="K62" s="155"/>
      <c r="L62" s="156" t="s">
        <v>756</v>
      </c>
    </row>
    <row r="63" spans="1:12" ht="11.25">
      <c r="A63" s="154" t="s">
        <v>823</v>
      </c>
      <c r="B63" s="155" t="s">
        <v>327</v>
      </c>
      <c r="C63" s="155">
        <v>4</v>
      </c>
      <c r="D63" s="155">
        <v>100</v>
      </c>
      <c r="E63" s="155"/>
      <c r="F63" s="155">
        <v>200</v>
      </c>
      <c r="G63" s="155">
        <v>8</v>
      </c>
      <c r="H63" s="155">
        <v>8</v>
      </c>
      <c r="I63" s="155"/>
      <c r="J63" s="155"/>
      <c r="K63" s="155"/>
      <c r="L63" s="156" t="s">
        <v>759</v>
      </c>
    </row>
    <row r="64" spans="1:12" ht="11.25">
      <c r="A64" s="154" t="s">
        <v>824</v>
      </c>
      <c r="B64" s="155" t="s">
        <v>327</v>
      </c>
      <c r="C64" s="155">
        <v>1</v>
      </c>
      <c r="D64" s="155">
        <v>20</v>
      </c>
      <c r="E64" s="155"/>
      <c r="F64" s="155">
        <v>120</v>
      </c>
      <c r="G64" s="155"/>
      <c r="H64" s="155"/>
      <c r="I64" s="155"/>
      <c r="J64" s="155"/>
      <c r="K64" s="155"/>
      <c r="L64" s="156" t="s">
        <v>892</v>
      </c>
    </row>
    <row r="65" spans="1:12" ht="11.25">
      <c r="A65" s="154" t="s">
        <v>146</v>
      </c>
      <c r="B65" s="155" t="s">
        <v>327</v>
      </c>
      <c r="C65" s="155">
        <v>2</v>
      </c>
      <c r="D65" s="155">
        <v>20</v>
      </c>
      <c r="E65" s="155">
        <v>10</v>
      </c>
      <c r="F65" s="155">
        <v>100</v>
      </c>
      <c r="G65" s="155"/>
      <c r="H65" s="155"/>
      <c r="I65" s="155"/>
      <c r="J65" s="155"/>
      <c r="K65" s="155"/>
      <c r="L65" s="156" t="s">
        <v>918</v>
      </c>
    </row>
    <row r="66" spans="1:12" ht="11.25">
      <c r="A66" s="154" t="s">
        <v>825</v>
      </c>
      <c r="B66" s="155" t="s">
        <v>327</v>
      </c>
      <c r="C66" s="155">
        <v>2</v>
      </c>
      <c r="D66" s="155">
        <v>20</v>
      </c>
      <c r="E66" s="155"/>
      <c r="F66" s="155">
        <v>150</v>
      </c>
      <c r="G66" s="155">
        <v>0</v>
      </c>
      <c r="H66" s="155">
        <v>0</v>
      </c>
      <c r="I66" s="155" t="s">
        <v>769</v>
      </c>
      <c r="J66" s="155">
        <v>0</v>
      </c>
      <c r="K66" s="155"/>
      <c r="L66" s="156" t="s">
        <v>758</v>
      </c>
    </row>
    <row r="67" spans="1:12" ht="11.25">
      <c r="A67" s="154" t="s">
        <v>826</v>
      </c>
      <c r="B67" s="155" t="s">
        <v>327</v>
      </c>
      <c r="C67" s="155">
        <v>2</v>
      </c>
      <c r="D67" s="155">
        <v>15</v>
      </c>
      <c r="E67" s="155"/>
      <c r="F67" s="155">
        <v>80</v>
      </c>
      <c r="G67" s="155">
        <v>20</v>
      </c>
      <c r="H67" s="155">
        <v>8</v>
      </c>
      <c r="I67" s="155" t="s">
        <v>769</v>
      </c>
      <c r="J67" s="155">
        <v>1</v>
      </c>
      <c r="K67" s="155"/>
      <c r="L67" s="156" t="s">
        <v>758</v>
      </c>
    </row>
    <row r="68" spans="1:12" ht="11.25">
      <c r="A68" s="154" t="s">
        <v>237</v>
      </c>
      <c r="B68" s="155" t="s">
        <v>327</v>
      </c>
      <c r="C68" s="155">
        <v>1</v>
      </c>
      <c r="D68" s="155">
        <v>40</v>
      </c>
      <c r="E68" s="155">
        <v>6</v>
      </c>
      <c r="F68" s="155">
        <v>80</v>
      </c>
      <c r="G68" s="155"/>
      <c r="H68" s="155"/>
      <c r="I68" s="155"/>
      <c r="J68" s="155"/>
      <c r="K68" s="155"/>
      <c r="L68" s="156" t="s">
        <v>756</v>
      </c>
    </row>
    <row r="69" spans="1:12" ht="11.25">
      <c r="A69" s="154" t="s">
        <v>240</v>
      </c>
      <c r="B69" s="155" t="s">
        <v>327</v>
      </c>
      <c r="C69" s="155">
        <v>3</v>
      </c>
      <c r="D69" s="155">
        <v>120</v>
      </c>
      <c r="E69" s="155">
        <v>12</v>
      </c>
      <c r="F69" s="155">
        <v>240</v>
      </c>
      <c r="G69" s="155"/>
      <c r="H69" s="155"/>
      <c r="I69" s="155"/>
      <c r="J69" s="155"/>
      <c r="K69" s="155"/>
      <c r="L69" s="156" t="s">
        <v>756</v>
      </c>
    </row>
    <row r="70" spans="1:12" ht="11.25">
      <c r="A70" s="154" t="s">
        <v>827</v>
      </c>
      <c r="B70" s="155" t="s">
        <v>327</v>
      </c>
      <c r="C70" s="155">
        <v>4</v>
      </c>
      <c r="D70" s="155">
        <v>500</v>
      </c>
      <c r="E70" s="155">
        <v>50</v>
      </c>
      <c r="F70" s="155">
        <v>1000</v>
      </c>
      <c r="G70" s="155"/>
      <c r="H70" s="155"/>
      <c r="I70" s="155"/>
      <c r="J70" s="155"/>
      <c r="K70" s="155"/>
      <c r="L70" s="156" t="s">
        <v>921</v>
      </c>
    </row>
    <row r="71" spans="1:12" ht="11.25">
      <c r="A71" s="154" t="s">
        <v>828</v>
      </c>
      <c r="B71" s="155" t="s">
        <v>327</v>
      </c>
      <c r="C71" s="155">
        <v>3</v>
      </c>
      <c r="D71" s="155">
        <v>50</v>
      </c>
      <c r="E71" s="155">
        <v>10</v>
      </c>
      <c r="F71" s="155">
        <v>100</v>
      </c>
      <c r="G71" s="155"/>
      <c r="H71" s="155"/>
      <c r="I71" s="155"/>
      <c r="J71" s="155"/>
      <c r="K71" s="155"/>
      <c r="L71" s="156" t="s">
        <v>926</v>
      </c>
    </row>
    <row r="72" spans="1:12" ht="11.25">
      <c r="A72" s="154" t="s">
        <v>829</v>
      </c>
      <c r="B72" s="155" t="s">
        <v>327</v>
      </c>
      <c r="C72" s="155">
        <v>2</v>
      </c>
      <c r="D72" s="155">
        <v>80</v>
      </c>
      <c r="E72" s="155">
        <v>10</v>
      </c>
      <c r="F72" s="155">
        <v>240</v>
      </c>
      <c r="G72" s="155"/>
      <c r="H72" s="155"/>
      <c r="I72" s="155"/>
      <c r="J72" s="155"/>
      <c r="K72" s="155"/>
      <c r="L72" s="156" t="s">
        <v>890</v>
      </c>
    </row>
    <row r="73" spans="1:12" ht="11.25">
      <c r="A73" s="154" t="s">
        <v>830</v>
      </c>
      <c r="B73" s="155" t="s">
        <v>327</v>
      </c>
      <c r="C73" s="155">
        <v>1</v>
      </c>
      <c r="D73" s="155">
        <v>10</v>
      </c>
      <c r="E73" s="155">
        <v>2</v>
      </c>
      <c r="F73" s="155">
        <v>70</v>
      </c>
      <c r="G73" s="155"/>
      <c r="H73" s="155"/>
      <c r="I73" s="155"/>
      <c r="J73" s="155"/>
      <c r="K73" s="155"/>
      <c r="L73" s="156" t="s">
        <v>955</v>
      </c>
    </row>
    <row r="74" spans="1:12" ht="11.25">
      <c r="A74" s="154" t="s">
        <v>831</v>
      </c>
      <c r="B74" s="155" t="s">
        <v>327</v>
      </c>
      <c r="C74" s="155">
        <v>4</v>
      </c>
      <c r="D74" s="155">
        <v>150</v>
      </c>
      <c r="E74" s="155">
        <v>40</v>
      </c>
      <c r="F74" s="155">
        <v>400</v>
      </c>
      <c r="G74" s="155"/>
      <c r="H74" s="155"/>
      <c r="I74" s="155"/>
      <c r="J74" s="155"/>
      <c r="K74" s="155"/>
      <c r="L74" s="156" t="s">
        <v>901</v>
      </c>
    </row>
    <row r="75" spans="1:12" ht="11.25">
      <c r="A75" s="154" t="s">
        <v>832</v>
      </c>
      <c r="B75" s="155" t="s">
        <v>327</v>
      </c>
      <c r="C75" s="155">
        <v>3</v>
      </c>
      <c r="D75" s="155">
        <v>50</v>
      </c>
      <c r="E75" s="155"/>
      <c r="F75" s="155">
        <v>120</v>
      </c>
      <c r="G75" s="155"/>
      <c r="H75" s="155"/>
      <c r="I75" s="155"/>
      <c r="J75" s="155"/>
      <c r="K75" s="155"/>
      <c r="L75" s="156" t="s">
        <v>915</v>
      </c>
    </row>
    <row r="76" spans="1:12" ht="11.25">
      <c r="A76" s="154" t="s">
        <v>250</v>
      </c>
      <c r="B76" s="155" t="s">
        <v>327</v>
      </c>
      <c r="C76" s="155">
        <v>2</v>
      </c>
      <c r="D76" s="155">
        <v>70</v>
      </c>
      <c r="E76" s="155">
        <v>9</v>
      </c>
      <c r="F76" s="155">
        <v>140</v>
      </c>
      <c r="G76" s="155"/>
      <c r="H76" s="155"/>
      <c r="I76" s="155"/>
      <c r="J76" s="155"/>
      <c r="K76" s="155"/>
      <c r="L76" s="156" t="s">
        <v>756</v>
      </c>
    </row>
    <row r="77" spans="1:12" ht="11.25">
      <c r="A77" s="154" t="s">
        <v>833</v>
      </c>
      <c r="B77" s="155" t="s">
        <v>327</v>
      </c>
      <c r="C77" s="155">
        <v>4</v>
      </c>
      <c r="D77" s="155">
        <v>120</v>
      </c>
      <c r="E77" s="155">
        <v>20</v>
      </c>
      <c r="F77" s="155">
        <v>400</v>
      </c>
      <c r="G77" s="155"/>
      <c r="H77" s="155"/>
      <c r="I77" s="155"/>
      <c r="J77" s="155"/>
      <c r="K77" s="155"/>
      <c r="L77" s="156" t="s">
        <v>908</v>
      </c>
    </row>
    <row r="78" spans="1:12" ht="11.25">
      <c r="A78" s="154" t="s">
        <v>834</v>
      </c>
      <c r="B78" s="155" t="s">
        <v>327</v>
      </c>
      <c r="C78" s="155">
        <v>2</v>
      </c>
      <c r="D78" s="155">
        <v>60</v>
      </c>
      <c r="E78" s="155"/>
      <c r="F78" s="155">
        <v>100</v>
      </c>
      <c r="G78" s="155"/>
      <c r="H78" s="155"/>
      <c r="I78" s="155"/>
      <c r="J78" s="155"/>
      <c r="K78" s="155"/>
      <c r="L78" s="156" t="s">
        <v>763</v>
      </c>
    </row>
    <row r="79" spans="1:12" ht="11.25">
      <c r="A79" s="154" t="s">
        <v>835</v>
      </c>
      <c r="B79" s="155" t="s">
        <v>327</v>
      </c>
      <c r="C79" s="155">
        <v>4</v>
      </c>
      <c r="D79" s="155">
        <v>85</v>
      </c>
      <c r="E79" s="155"/>
      <c r="F79" s="155">
        <v>200</v>
      </c>
      <c r="G79" s="155"/>
      <c r="H79" s="155"/>
      <c r="I79" s="155"/>
      <c r="J79" s="155"/>
      <c r="K79" s="155"/>
      <c r="L79" s="156" t="s">
        <v>915</v>
      </c>
    </row>
    <row r="80" spans="1:12" ht="11.25">
      <c r="A80" s="154" t="s">
        <v>836</v>
      </c>
      <c r="B80" s="155" t="s">
        <v>327</v>
      </c>
      <c r="C80" s="155">
        <v>2</v>
      </c>
      <c r="D80" s="155">
        <v>20</v>
      </c>
      <c r="E80" s="155"/>
      <c r="F80" s="155">
        <v>120</v>
      </c>
      <c r="G80" s="155">
        <v>20</v>
      </c>
      <c r="H80" s="155">
        <v>0</v>
      </c>
      <c r="I80" s="155"/>
      <c r="J80" s="155">
        <v>1</v>
      </c>
      <c r="K80" s="155"/>
      <c r="L80" s="156" t="s">
        <v>888</v>
      </c>
    </row>
    <row r="81" spans="1:12" ht="11.25">
      <c r="A81" s="154" t="s">
        <v>837</v>
      </c>
      <c r="B81" s="155" t="s">
        <v>327</v>
      </c>
      <c r="C81" s="155">
        <v>1</v>
      </c>
      <c r="D81" s="155">
        <v>8</v>
      </c>
      <c r="E81" s="155">
        <v>5</v>
      </c>
      <c r="F81" s="155">
        <v>50</v>
      </c>
      <c r="G81" s="155"/>
      <c r="H81" s="155"/>
      <c r="I81" s="155"/>
      <c r="J81" s="155"/>
      <c r="K81" s="155"/>
      <c r="L81" s="156" t="s">
        <v>940</v>
      </c>
    </row>
    <row r="82" spans="1:12" ht="11.25">
      <c r="A82" s="154" t="s">
        <v>838</v>
      </c>
      <c r="B82" s="155" t="s">
        <v>327</v>
      </c>
      <c r="C82" s="155">
        <v>1</v>
      </c>
      <c r="D82" s="155">
        <v>10</v>
      </c>
      <c r="E82" s="155"/>
      <c r="F82" s="155">
        <v>70</v>
      </c>
      <c r="G82" s="155">
        <v>12</v>
      </c>
      <c r="H82" s="155">
        <v>3</v>
      </c>
      <c r="I82" s="155" t="s">
        <v>760</v>
      </c>
      <c r="J82" s="155">
        <v>4</v>
      </c>
      <c r="K82" s="155"/>
      <c r="L82" s="156" t="s">
        <v>758</v>
      </c>
    </row>
    <row r="83" spans="1:12" ht="11.25">
      <c r="A83" s="154" t="s">
        <v>839</v>
      </c>
      <c r="B83" s="155" t="s">
        <v>327</v>
      </c>
      <c r="C83" s="155">
        <v>3</v>
      </c>
      <c r="D83" s="155">
        <v>20</v>
      </c>
      <c r="E83" s="155"/>
      <c r="F83" s="155">
        <v>180</v>
      </c>
      <c r="G83" s="155">
        <v>10</v>
      </c>
      <c r="H83" s="155">
        <v>8</v>
      </c>
      <c r="I83" s="155" t="s">
        <v>769</v>
      </c>
      <c r="J83" s="155">
        <v>1</v>
      </c>
      <c r="K83" s="155"/>
      <c r="L83" s="156" t="s">
        <v>773</v>
      </c>
    </row>
    <row r="84" spans="1:12" ht="11.25">
      <c r="A84" s="154" t="s">
        <v>840</v>
      </c>
      <c r="B84" s="155" t="s">
        <v>320</v>
      </c>
      <c r="C84" s="155">
        <v>3</v>
      </c>
      <c r="D84" s="155">
        <v>60</v>
      </c>
      <c r="E84" s="155"/>
      <c r="F84" s="155">
        <v>200</v>
      </c>
      <c r="G84" s="155"/>
      <c r="H84" s="155"/>
      <c r="I84" s="155"/>
      <c r="J84" s="155"/>
      <c r="K84" s="155"/>
      <c r="L84" s="156" t="s">
        <v>897</v>
      </c>
    </row>
    <row r="85" spans="1:12" ht="11.25">
      <c r="A85" s="154" t="s">
        <v>841</v>
      </c>
      <c r="B85" s="155" t="s">
        <v>320</v>
      </c>
      <c r="C85" s="155">
        <v>1</v>
      </c>
      <c r="D85" s="155">
        <v>8</v>
      </c>
      <c r="E85" s="155"/>
      <c r="F85" s="155">
        <v>50</v>
      </c>
      <c r="G85" s="155">
        <v>18</v>
      </c>
      <c r="H85" s="155">
        <v>8</v>
      </c>
      <c r="I85" s="155" t="s">
        <v>770</v>
      </c>
      <c r="J85" s="155">
        <v>1</v>
      </c>
      <c r="K85" s="155"/>
      <c r="L85" s="156" t="s">
        <v>758</v>
      </c>
    </row>
    <row r="86" spans="1:12" ht="11.25">
      <c r="A86" s="154" t="s">
        <v>842</v>
      </c>
      <c r="B86" s="155" t="s">
        <v>320</v>
      </c>
      <c r="C86" s="155">
        <v>1</v>
      </c>
      <c r="D86" s="155">
        <v>10</v>
      </c>
      <c r="E86" s="155"/>
      <c r="F86" s="155">
        <v>100</v>
      </c>
      <c r="G86" s="155">
        <v>20</v>
      </c>
      <c r="H86" s="155">
        <v>0</v>
      </c>
      <c r="I86" s="155" t="s">
        <v>761</v>
      </c>
      <c r="J86" s="155">
        <v>1</v>
      </c>
      <c r="K86" s="155"/>
      <c r="L86" s="156" t="s">
        <v>943</v>
      </c>
    </row>
    <row r="87" spans="1:12" ht="11.25">
      <c r="A87" s="154" t="s">
        <v>843</v>
      </c>
      <c r="B87" s="155" t="s">
        <v>320</v>
      </c>
      <c r="C87" s="155">
        <v>2</v>
      </c>
      <c r="D87" s="155">
        <v>20</v>
      </c>
      <c r="E87" s="155"/>
      <c r="F87" s="155">
        <v>100</v>
      </c>
      <c r="G87" s="155">
        <v>20</v>
      </c>
      <c r="H87" s="155">
        <v>0</v>
      </c>
      <c r="I87" s="155"/>
      <c r="J87" s="155">
        <v>1</v>
      </c>
      <c r="K87" s="155"/>
      <c r="L87" s="156" t="s">
        <v>947</v>
      </c>
    </row>
    <row r="88" spans="1:12" ht="11.25">
      <c r="A88" s="154" t="s">
        <v>241</v>
      </c>
      <c r="B88" s="155" t="s">
        <v>320</v>
      </c>
      <c r="C88" s="155">
        <v>2</v>
      </c>
      <c r="D88" s="155">
        <v>70</v>
      </c>
      <c r="E88" s="155">
        <v>9</v>
      </c>
      <c r="F88" s="155">
        <v>140</v>
      </c>
      <c r="G88" s="155"/>
      <c r="H88" s="155"/>
      <c r="I88" s="155"/>
      <c r="J88" s="155"/>
      <c r="K88" s="155"/>
      <c r="L88" s="156" t="s">
        <v>756</v>
      </c>
    </row>
    <row r="89" spans="1:12" ht="11.25">
      <c r="A89" s="154" t="s">
        <v>844</v>
      </c>
      <c r="B89" s="155" t="s">
        <v>320</v>
      </c>
      <c r="C89" s="155">
        <v>4</v>
      </c>
      <c r="D89" s="155">
        <v>120</v>
      </c>
      <c r="E89" s="155">
        <v>20</v>
      </c>
      <c r="F89" s="155">
        <v>400</v>
      </c>
      <c r="G89" s="155"/>
      <c r="H89" s="155"/>
      <c r="I89" s="155"/>
      <c r="J89" s="155"/>
      <c r="K89" s="155"/>
      <c r="L89" s="156" t="s">
        <v>905</v>
      </c>
    </row>
    <row r="90" spans="1:12" ht="11.25">
      <c r="A90" s="154" t="s">
        <v>243</v>
      </c>
      <c r="B90" s="155" t="s">
        <v>320</v>
      </c>
      <c r="C90" s="155">
        <v>3</v>
      </c>
      <c r="D90" s="155">
        <v>120</v>
      </c>
      <c r="E90" s="155">
        <v>12</v>
      </c>
      <c r="F90" s="155">
        <v>240</v>
      </c>
      <c r="G90" s="155"/>
      <c r="H90" s="155"/>
      <c r="I90" s="155"/>
      <c r="J90" s="155"/>
      <c r="K90" s="155"/>
      <c r="L90" s="156" t="s">
        <v>756</v>
      </c>
    </row>
    <row r="91" spans="1:12" ht="11.25">
      <c r="A91" s="154" t="s">
        <v>332</v>
      </c>
      <c r="B91" s="155" t="s">
        <v>320</v>
      </c>
      <c r="C91" s="155">
        <v>2</v>
      </c>
      <c r="D91" s="155">
        <v>10</v>
      </c>
      <c r="E91" s="155">
        <v>2</v>
      </c>
      <c r="F91" s="155">
        <v>60</v>
      </c>
      <c r="G91" s="155"/>
      <c r="H91" s="155"/>
      <c r="I91" s="155"/>
      <c r="J91" s="155"/>
      <c r="K91" s="155"/>
      <c r="L91" s="156" t="s">
        <v>949</v>
      </c>
    </row>
    <row r="92" spans="1:12" ht="11.25">
      <c r="A92" s="154" t="s">
        <v>845</v>
      </c>
      <c r="B92" s="155" t="s">
        <v>320</v>
      </c>
      <c r="C92" s="155">
        <v>4</v>
      </c>
      <c r="D92" s="155">
        <v>500</v>
      </c>
      <c r="E92" s="155">
        <v>50</v>
      </c>
      <c r="F92" s="155">
        <v>1000</v>
      </c>
      <c r="G92" s="155"/>
      <c r="H92" s="155"/>
      <c r="I92" s="155"/>
      <c r="J92" s="155"/>
      <c r="K92" s="155"/>
      <c r="L92" s="156" t="s">
        <v>922</v>
      </c>
    </row>
    <row r="93" spans="1:12" ht="11.25">
      <c r="A93" s="154" t="s">
        <v>846</v>
      </c>
      <c r="B93" s="155" t="s">
        <v>320</v>
      </c>
      <c r="C93" s="155">
        <v>4</v>
      </c>
      <c r="D93" s="155">
        <v>80</v>
      </c>
      <c r="E93" s="155"/>
      <c r="F93" s="155">
        <v>350</v>
      </c>
      <c r="G93" s="155">
        <v>18</v>
      </c>
      <c r="H93" s="155">
        <v>8</v>
      </c>
      <c r="I93" s="155"/>
      <c r="J93" s="155"/>
      <c r="K93" s="155"/>
      <c r="L93" s="156" t="s">
        <v>759</v>
      </c>
    </row>
    <row r="94" spans="1:12" ht="11.25">
      <c r="A94" s="154" t="s">
        <v>847</v>
      </c>
      <c r="B94" s="155" t="s">
        <v>320</v>
      </c>
      <c r="C94" s="155">
        <v>2</v>
      </c>
      <c r="D94" s="155">
        <v>20</v>
      </c>
      <c r="E94" s="155"/>
      <c r="F94" s="155">
        <v>200</v>
      </c>
      <c r="G94" s="155">
        <v>15</v>
      </c>
      <c r="H94" s="155">
        <v>8</v>
      </c>
      <c r="I94" s="155" t="s">
        <v>455</v>
      </c>
      <c r="J94" s="155">
        <v>1</v>
      </c>
      <c r="K94" s="155">
        <v>2</v>
      </c>
      <c r="L94" s="156" t="s">
        <v>773</v>
      </c>
    </row>
    <row r="95" spans="1:12" ht="11.25">
      <c r="A95" s="154" t="s">
        <v>848</v>
      </c>
      <c r="B95" s="155" t="s">
        <v>320</v>
      </c>
      <c r="C95" s="155">
        <v>2</v>
      </c>
      <c r="D95" s="155">
        <v>120</v>
      </c>
      <c r="E95" s="155"/>
      <c r="F95" s="155">
        <v>170</v>
      </c>
      <c r="G95" s="155"/>
      <c r="H95" s="155"/>
      <c r="I95" s="155"/>
      <c r="J95" s="155"/>
      <c r="K95" s="155"/>
      <c r="L95" s="156" t="s">
        <v>898</v>
      </c>
    </row>
    <row r="96" spans="1:12" ht="11.25">
      <c r="A96" s="154" t="s">
        <v>849</v>
      </c>
      <c r="B96" s="155" t="s">
        <v>320</v>
      </c>
      <c r="C96" s="155">
        <v>1</v>
      </c>
      <c r="D96" s="155">
        <v>10</v>
      </c>
      <c r="E96" s="155">
        <v>3</v>
      </c>
      <c r="F96" s="155">
        <v>60</v>
      </c>
      <c r="G96" s="155"/>
      <c r="H96" s="155"/>
      <c r="I96" s="155"/>
      <c r="J96" s="155"/>
      <c r="K96" s="155"/>
      <c r="L96" s="156" t="s">
        <v>937</v>
      </c>
    </row>
    <row r="97" spans="1:12" ht="11.25">
      <c r="A97" s="154" t="s">
        <v>246</v>
      </c>
      <c r="B97" s="155" t="s">
        <v>320</v>
      </c>
      <c r="C97" s="155">
        <v>1</v>
      </c>
      <c r="D97" s="155">
        <v>40</v>
      </c>
      <c r="E97" s="155">
        <v>6</v>
      </c>
      <c r="F97" s="155">
        <v>80</v>
      </c>
      <c r="G97" s="155"/>
      <c r="H97" s="155"/>
      <c r="I97" s="155"/>
      <c r="J97" s="155"/>
      <c r="K97" s="155"/>
      <c r="L97" s="156" t="s">
        <v>756</v>
      </c>
    </row>
    <row r="98" spans="1:12" ht="11.25">
      <c r="A98" s="154" t="s">
        <v>850</v>
      </c>
      <c r="B98" s="155" t="s">
        <v>320</v>
      </c>
      <c r="C98" s="155">
        <v>4</v>
      </c>
      <c r="D98" s="155">
        <v>40</v>
      </c>
      <c r="E98" s="155"/>
      <c r="F98" s="155">
        <v>300</v>
      </c>
      <c r="G98" s="155">
        <v>18</v>
      </c>
      <c r="H98" s="155">
        <v>10</v>
      </c>
      <c r="I98" s="155" t="s">
        <v>770</v>
      </c>
      <c r="J98" s="155">
        <v>1</v>
      </c>
      <c r="K98" s="155"/>
      <c r="L98" s="156" t="s">
        <v>773</v>
      </c>
    </row>
    <row r="99" spans="1:12" ht="11.25">
      <c r="A99" s="154" t="s">
        <v>851</v>
      </c>
      <c r="B99" s="155" t="s">
        <v>320</v>
      </c>
      <c r="C99" s="155">
        <v>2</v>
      </c>
      <c r="D99" s="155">
        <v>30</v>
      </c>
      <c r="E99" s="155"/>
      <c r="F99" s="155">
        <v>150</v>
      </c>
      <c r="G99" s="155">
        <v>8</v>
      </c>
      <c r="H99" s="155">
        <v>0</v>
      </c>
      <c r="I99" s="155" t="s">
        <v>761</v>
      </c>
      <c r="J99" s="155">
        <v>1</v>
      </c>
      <c r="K99" s="155"/>
      <c r="L99" s="156" t="s">
        <v>885</v>
      </c>
    </row>
    <row r="100" spans="1:12" ht="11.25">
      <c r="A100" s="154" t="s">
        <v>253</v>
      </c>
      <c r="B100" s="155" t="s">
        <v>320</v>
      </c>
      <c r="C100" s="155">
        <v>4</v>
      </c>
      <c r="D100" s="155">
        <v>220</v>
      </c>
      <c r="E100" s="155">
        <v>15</v>
      </c>
      <c r="F100" s="155">
        <v>380</v>
      </c>
      <c r="G100" s="155"/>
      <c r="H100" s="155"/>
      <c r="I100" s="155"/>
      <c r="J100" s="155"/>
      <c r="K100" s="155"/>
      <c r="L100" s="156" t="s">
        <v>756</v>
      </c>
    </row>
    <row r="101" spans="1:12" ht="11.25">
      <c r="A101" s="154" t="s">
        <v>852</v>
      </c>
      <c r="B101" s="155" t="s">
        <v>320</v>
      </c>
      <c r="C101" s="155">
        <v>1</v>
      </c>
      <c r="D101" s="155">
        <v>8</v>
      </c>
      <c r="E101" s="155"/>
      <c r="F101" s="155">
        <v>100</v>
      </c>
      <c r="G101" s="155">
        <v>20</v>
      </c>
      <c r="H101" s="155">
        <v>0</v>
      </c>
      <c r="I101" s="155" t="s">
        <v>761</v>
      </c>
      <c r="J101" s="155">
        <v>1</v>
      </c>
      <c r="K101" s="155"/>
      <c r="L101" s="156" t="s">
        <v>941</v>
      </c>
    </row>
    <row r="102" spans="1:12" ht="11.25">
      <c r="A102" s="154" t="s">
        <v>853</v>
      </c>
      <c r="B102" s="155" t="s">
        <v>320</v>
      </c>
      <c r="C102" s="155">
        <v>3</v>
      </c>
      <c r="D102" s="155">
        <v>15</v>
      </c>
      <c r="E102" s="155"/>
      <c r="F102" s="155">
        <v>180</v>
      </c>
      <c r="G102" s="155">
        <v>20</v>
      </c>
      <c r="H102" s="155">
        <v>5</v>
      </c>
      <c r="I102" s="155" t="s">
        <v>771</v>
      </c>
      <c r="J102" s="155">
        <v>1</v>
      </c>
      <c r="K102" s="155">
        <v>1</v>
      </c>
      <c r="L102" s="156" t="s">
        <v>773</v>
      </c>
    </row>
    <row r="103" spans="1:12" ht="11.25">
      <c r="A103" s="154" t="s">
        <v>854</v>
      </c>
      <c r="B103" s="155" t="s">
        <v>320</v>
      </c>
      <c r="C103" s="155">
        <v>1</v>
      </c>
      <c r="D103" s="155">
        <v>20</v>
      </c>
      <c r="E103" s="155"/>
      <c r="F103" s="155">
        <v>120</v>
      </c>
      <c r="G103" s="155"/>
      <c r="H103" s="155"/>
      <c r="I103" s="155"/>
      <c r="J103" s="155"/>
      <c r="K103" s="155">
        <v>1</v>
      </c>
      <c r="L103" s="156" t="s">
        <v>891</v>
      </c>
    </row>
    <row r="104" spans="1:12" ht="11.25">
      <c r="A104" s="154" t="s">
        <v>855</v>
      </c>
      <c r="B104" s="155" t="s">
        <v>320</v>
      </c>
      <c r="C104" s="155">
        <v>2</v>
      </c>
      <c r="D104" s="155">
        <v>40</v>
      </c>
      <c r="E104" s="155"/>
      <c r="F104" s="155">
        <v>120</v>
      </c>
      <c r="G104" s="155"/>
      <c r="H104" s="155"/>
      <c r="I104" s="155"/>
      <c r="J104" s="155"/>
      <c r="K104" s="155"/>
      <c r="L104" s="156" t="s">
        <v>899</v>
      </c>
    </row>
    <row r="105" spans="1:12" ht="11.25">
      <c r="A105" s="154" t="s">
        <v>231</v>
      </c>
      <c r="B105" s="155" t="s">
        <v>90</v>
      </c>
      <c r="C105" s="155">
        <v>4</v>
      </c>
      <c r="D105" s="155">
        <v>220</v>
      </c>
      <c r="E105" s="155">
        <v>15</v>
      </c>
      <c r="F105" s="155">
        <v>400</v>
      </c>
      <c r="G105" s="155"/>
      <c r="H105" s="155"/>
      <c r="I105" s="155"/>
      <c r="J105" s="155"/>
      <c r="K105" s="155"/>
      <c r="L105" s="156" t="s">
        <v>756</v>
      </c>
    </row>
    <row r="106" spans="1:12" ht="11.25">
      <c r="A106" s="154" t="s">
        <v>337</v>
      </c>
      <c r="B106" s="155" t="s">
        <v>90</v>
      </c>
      <c r="C106" s="155">
        <v>1</v>
      </c>
      <c r="D106" s="155">
        <v>8</v>
      </c>
      <c r="E106" s="155">
        <v>3</v>
      </c>
      <c r="F106" s="155">
        <v>50</v>
      </c>
      <c r="G106" s="155"/>
      <c r="H106" s="155"/>
      <c r="I106" s="155"/>
      <c r="J106" s="155"/>
      <c r="K106" s="155"/>
      <c r="L106" s="156" t="s">
        <v>939</v>
      </c>
    </row>
    <row r="107" spans="1:12" ht="11.25">
      <c r="A107" s="154" t="s">
        <v>856</v>
      </c>
      <c r="B107" s="155" t="s">
        <v>90</v>
      </c>
      <c r="C107" s="155">
        <v>3</v>
      </c>
      <c r="D107" s="155">
        <v>150</v>
      </c>
      <c r="E107" s="155">
        <v>50</v>
      </c>
      <c r="F107" s="155">
        <v>300</v>
      </c>
      <c r="G107" s="155"/>
      <c r="H107" s="155"/>
      <c r="I107" s="155"/>
      <c r="J107" s="155"/>
      <c r="K107" s="155"/>
      <c r="L107" s="156" t="s">
        <v>895</v>
      </c>
    </row>
    <row r="108" spans="1:12" ht="11.25">
      <c r="A108" s="154" t="s">
        <v>857</v>
      </c>
      <c r="B108" s="155" t="s">
        <v>90</v>
      </c>
      <c r="C108" s="155">
        <v>4</v>
      </c>
      <c r="D108" s="155">
        <v>80</v>
      </c>
      <c r="E108" s="155"/>
      <c r="F108" s="155">
        <v>350</v>
      </c>
      <c r="G108" s="155">
        <v>18</v>
      </c>
      <c r="H108" s="155">
        <v>9</v>
      </c>
      <c r="I108" s="155"/>
      <c r="J108" s="155"/>
      <c r="K108" s="155"/>
      <c r="L108" s="156" t="s">
        <v>759</v>
      </c>
    </row>
    <row r="109" spans="1:12" ht="11.25">
      <c r="A109" s="154" t="s">
        <v>242</v>
      </c>
      <c r="B109" s="155" t="s">
        <v>90</v>
      </c>
      <c r="C109" s="155">
        <v>2</v>
      </c>
      <c r="D109" s="155">
        <v>80</v>
      </c>
      <c r="E109" s="155">
        <v>9</v>
      </c>
      <c r="F109" s="155">
        <v>160</v>
      </c>
      <c r="G109" s="155"/>
      <c r="H109" s="155"/>
      <c r="I109" s="155"/>
      <c r="J109" s="155"/>
      <c r="K109" s="155"/>
      <c r="L109" s="156" t="s">
        <v>756</v>
      </c>
    </row>
    <row r="110" spans="1:12" ht="11.25">
      <c r="A110" s="154" t="s">
        <v>102</v>
      </c>
      <c r="B110" s="155" t="s">
        <v>90</v>
      </c>
      <c r="C110" s="155">
        <v>1</v>
      </c>
      <c r="D110" s="155">
        <v>10</v>
      </c>
      <c r="E110" s="155"/>
      <c r="F110" s="155">
        <v>50</v>
      </c>
      <c r="G110" s="155"/>
      <c r="H110" s="155"/>
      <c r="I110" s="155"/>
      <c r="J110" s="155"/>
      <c r="K110" s="155"/>
      <c r="L110" s="156" t="s">
        <v>951</v>
      </c>
    </row>
    <row r="111" spans="1:12" ht="11.25">
      <c r="A111" s="154" t="s">
        <v>858</v>
      </c>
      <c r="B111" s="155" t="s">
        <v>90</v>
      </c>
      <c r="C111" s="155">
        <v>3</v>
      </c>
      <c r="D111" s="155">
        <v>40</v>
      </c>
      <c r="E111" s="155"/>
      <c r="F111" s="155">
        <v>240</v>
      </c>
      <c r="G111" s="155"/>
      <c r="H111" s="155"/>
      <c r="I111" s="155"/>
      <c r="J111" s="155">
        <v>1</v>
      </c>
      <c r="K111" s="155"/>
      <c r="L111" s="156" t="s">
        <v>894</v>
      </c>
    </row>
    <row r="112" spans="1:12" ht="11.25">
      <c r="A112" s="154" t="s">
        <v>859</v>
      </c>
      <c r="B112" s="155" t="s">
        <v>90</v>
      </c>
      <c r="C112" s="155">
        <v>2</v>
      </c>
      <c r="D112" s="155">
        <v>20</v>
      </c>
      <c r="E112" s="155">
        <v>8</v>
      </c>
      <c r="F112" s="155">
        <v>120</v>
      </c>
      <c r="G112" s="155"/>
      <c r="H112" s="155"/>
      <c r="I112" s="155"/>
      <c r="J112" s="155"/>
      <c r="K112" s="155"/>
      <c r="L112" s="156" t="s">
        <v>935</v>
      </c>
    </row>
    <row r="113" spans="1:12" ht="11.25">
      <c r="A113" s="154" t="s">
        <v>860</v>
      </c>
      <c r="B113" s="155" t="s">
        <v>90</v>
      </c>
      <c r="C113" s="155">
        <v>1</v>
      </c>
      <c r="D113" s="155">
        <v>20</v>
      </c>
      <c r="E113" s="155"/>
      <c r="F113" s="155">
        <v>150</v>
      </c>
      <c r="G113" s="155">
        <v>20</v>
      </c>
      <c r="H113" s="155">
        <v>0</v>
      </c>
      <c r="I113" s="155" t="s">
        <v>772</v>
      </c>
      <c r="J113" s="155">
        <v>1</v>
      </c>
      <c r="K113" s="155"/>
      <c r="L113" s="156" t="s">
        <v>934</v>
      </c>
    </row>
    <row r="114" spans="1:12" ht="11.25">
      <c r="A114" s="154" t="s">
        <v>861</v>
      </c>
      <c r="B114" s="155" t="s">
        <v>90</v>
      </c>
      <c r="C114" s="155">
        <v>4</v>
      </c>
      <c r="D114" s="155">
        <v>300</v>
      </c>
      <c r="E114" s="155">
        <v>20</v>
      </c>
      <c r="F114" s="155">
        <v>400</v>
      </c>
      <c r="G114" s="155"/>
      <c r="H114" s="155"/>
      <c r="I114" s="155"/>
      <c r="J114" s="155"/>
      <c r="K114" s="155"/>
      <c r="L114" s="156" t="s">
        <v>906</v>
      </c>
    </row>
    <row r="115" spans="1:12" ht="11.25">
      <c r="A115" s="154" t="s">
        <v>862</v>
      </c>
      <c r="B115" s="155" t="s">
        <v>90</v>
      </c>
      <c r="C115" s="155">
        <v>4</v>
      </c>
      <c r="D115" s="155">
        <v>500</v>
      </c>
      <c r="E115" s="155">
        <v>50</v>
      </c>
      <c r="F115" s="155">
        <v>1000</v>
      </c>
      <c r="G115" s="155"/>
      <c r="H115" s="155"/>
      <c r="I115" s="155"/>
      <c r="J115" s="155"/>
      <c r="K115" s="155"/>
      <c r="L115" s="156" t="s">
        <v>923</v>
      </c>
    </row>
    <row r="116" spans="1:12" ht="11.25">
      <c r="A116" s="154" t="s">
        <v>863</v>
      </c>
      <c r="B116" s="155" t="s">
        <v>90</v>
      </c>
      <c r="C116" s="155">
        <v>2</v>
      </c>
      <c r="D116" s="155">
        <v>10</v>
      </c>
      <c r="E116" s="155"/>
      <c r="F116" s="155">
        <v>100</v>
      </c>
      <c r="G116" s="155">
        <v>0</v>
      </c>
      <c r="H116" s="155">
        <v>0</v>
      </c>
      <c r="I116" s="155"/>
      <c r="J116" s="155">
        <v>1</v>
      </c>
      <c r="K116" s="155"/>
      <c r="L116" s="156" t="s">
        <v>932</v>
      </c>
    </row>
    <row r="117" spans="1:12" ht="11.25">
      <c r="A117" s="154" t="s">
        <v>864</v>
      </c>
      <c r="B117" s="155" t="s">
        <v>90</v>
      </c>
      <c r="C117" s="155">
        <v>1</v>
      </c>
      <c r="D117" s="155">
        <v>10</v>
      </c>
      <c r="E117" s="155">
        <v>5</v>
      </c>
      <c r="F117" s="155">
        <v>100</v>
      </c>
      <c r="G117" s="155"/>
      <c r="H117" s="155"/>
      <c r="I117" s="155"/>
      <c r="J117" s="155"/>
      <c r="K117" s="155"/>
      <c r="L117" s="156" t="s">
        <v>930</v>
      </c>
    </row>
    <row r="118" spans="1:12" ht="11.25">
      <c r="A118" s="154" t="s">
        <v>865</v>
      </c>
      <c r="B118" s="155" t="s">
        <v>90</v>
      </c>
      <c r="C118" s="155">
        <v>3</v>
      </c>
      <c r="D118" s="155">
        <v>20</v>
      </c>
      <c r="E118" s="155">
        <v>5</v>
      </c>
      <c r="F118" s="155">
        <v>100</v>
      </c>
      <c r="G118" s="155"/>
      <c r="H118" s="155"/>
      <c r="I118" s="155"/>
      <c r="J118" s="155"/>
      <c r="K118" s="155"/>
      <c r="L118" s="156" t="s">
        <v>915</v>
      </c>
    </row>
    <row r="119" spans="1:12" ht="11.25">
      <c r="A119" s="154" t="s">
        <v>177</v>
      </c>
      <c r="B119" s="155" t="s">
        <v>90</v>
      </c>
      <c r="C119" s="155">
        <v>4</v>
      </c>
      <c r="D119" s="155">
        <v>100</v>
      </c>
      <c r="E119" s="155">
        <v>15</v>
      </c>
      <c r="F119" s="155">
        <v>350</v>
      </c>
      <c r="G119" s="155"/>
      <c r="H119" s="155"/>
      <c r="I119" s="155"/>
      <c r="J119" s="155"/>
      <c r="K119" s="155"/>
      <c r="L119" s="156" t="s">
        <v>959</v>
      </c>
    </row>
    <row r="120" spans="1:12" ht="11.25">
      <c r="A120" s="154" t="s">
        <v>866</v>
      </c>
      <c r="B120" s="155" t="s">
        <v>90</v>
      </c>
      <c r="C120" s="155">
        <v>3</v>
      </c>
      <c r="D120" s="155">
        <v>50</v>
      </c>
      <c r="E120" s="155"/>
      <c r="F120" s="155">
        <v>100</v>
      </c>
      <c r="G120" s="155"/>
      <c r="H120" s="155"/>
      <c r="I120" s="155"/>
      <c r="J120" s="155"/>
      <c r="K120" s="155"/>
      <c r="L120" s="156" t="s">
        <v>958</v>
      </c>
    </row>
    <row r="121" spans="1:12" ht="11.25">
      <c r="A121" s="154" t="s">
        <v>867</v>
      </c>
      <c r="B121" s="155" t="s">
        <v>90</v>
      </c>
      <c r="C121" s="155">
        <v>2</v>
      </c>
      <c r="D121" s="155">
        <v>40</v>
      </c>
      <c r="E121" s="155"/>
      <c r="F121" s="155">
        <v>80</v>
      </c>
      <c r="G121" s="155"/>
      <c r="H121" s="155"/>
      <c r="I121" s="155"/>
      <c r="J121" s="155"/>
      <c r="K121" s="155"/>
      <c r="L121" s="156" t="s">
        <v>763</v>
      </c>
    </row>
    <row r="122" spans="1:12" ht="11.25">
      <c r="A122" s="154" t="s">
        <v>868</v>
      </c>
      <c r="B122" s="155" t="s">
        <v>90</v>
      </c>
      <c r="C122" s="155">
        <v>3</v>
      </c>
      <c r="D122" s="155">
        <v>30</v>
      </c>
      <c r="E122" s="155"/>
      <c r="F122" s="155">
        <v>170</v>
      </c>
      <c r="G122" s="155">
        <v>14</v>
      </c>
      <c r="H122" s="155">
        <v>6</v>
      </c>
      <c r="I122" s="155" t="s">
        <v>772</v>
      </c>
      <c r="J122" s="155">
        <v>1</v>
      </c>
      <c r="K122" s="155"/>
      <c r="L122" s="156" t="s">
        <v>773</v>
      </c>
    </row>
    <row r="123" spans="1:12" ht="11.25">
      <c r="A123" s="154" t="s">
        <v>869</v>
      </c>
      <c r="B123" s="155" t="s">
        <v>90</v>
      </c>
      <c r="C123" s="155">
        <v>1</v>
      </c>
      <c r="D123" s="155">
        <v>8</v>
      </c>
      <c r="E123" s="155"/>
      <c r="F123" s="155">
        <v>50</v>
      </c>
      <c r="G123" s="155">
        <v>17</v>
      </c>
      <c r="H123" s="155">
        <v>7</v>
      </c>
      <c r="I123" s="155" t="s">
        <v>772</v>
      </c>
      <c r="J123" s="155">
        <v>1</v>
      </c>
      <c r="K123" s="155"/>
      <c r="L123" s="156" t="s">
        <v>758</v>
      </c>
    </row>
    <row r="124" spans="1:12" ht="11.25">
      <c r="A124" s="154" t="s">
        <v>149</v>
      </c>
      <c r="B124" s="155" t="s">
        <v>90</v>
      </c>
      <c r="C124" s="155">
        <v>2</v>
      </c>
      <c r="D124" s="155">
        <v>10</v>
      </c>
      <c r="E124" s="155"/>
      <c r="F124" s="155">
        <v>150</v>
      </c>
      <c r="G124" s="155">
        <v>15</v>
      </c>
      <c r="H124" s="155">
        <v>4</v>
      </c>
      <c r="I124" s="155" t="s">
        <v>772</v>
      </c>
      <c r="J124" s="155">
        <v>1</v>
      </c>
      <c r="K124" s="155"/>
      <c r="L124" s="156" t="s">
        <v>886</v>
      </c>
    </row>
    <row r="125" spans="1:12" ht="11.25">
      <c r="A125" s="154" t="s">
        <v>256</v>
      </c>
      <c r="B125" s="155" t="s">
        <v>90</v>
      </c>
      <c r="C125" s="155">
        <v>1</v>
      </c>
      <c r="D125" s="155">
        <v>40</v>
      </c>
      <c r="E125" s="155">
        <v>6</v>
      </c>
      <c r="F125" s="155">
        <v>80</v>
      </c>
      <c r="G125" s="155"/>
      <c r="H125" s="155"/>
      <c r="I125" s="155"/>
      <c r="J125" s="155"/>
      <c r="K125" s="155"/>
      <c r="L125" s="156" t="s">
        <v>756</v>
      </c>
    </row>
    <row r="126" spans="1:12" ht="11.25">
      <c r="A126" s="154" t="s">
        <v>870</v>
      </c>
      <c r="B126" s="155" t="s">
        <v>311</v>
      </c>
      <c r="C126" s="155">
        <v>2</v>
      </c>
      <c r="D126" s="155">
        <v>10</v>
      </c>
      <c r="E126" s="155"/>
      <c r="F126" s="155">
        <v>120</v>
      </c>
      <c r="G126" s="155">
        <v>20</v>
      </c>
      <c r="H126" s="155">
        <v>8</v>
      </c>
      <c r="I126" s="155" t="s">
        <v>760</v>
      </c>
      <c r="J126" s="155">
        <v>1</v>
      </c>
      <c r="K126" s="155"/>
      <c r="L126" s="156" t="s">
        <v>758</v>
      </c>
    </row>
    <row r="127" spans="1:12" ht="11.25">
      <c r="A127" s="154" t="s">
        <v>871</v>
      </c>
      <c r="B127" s="155" t="s">
        <v>311</v>
      </c>
      <c r="C127" s="155">
        <v>3</v>
      </c>
      <c r="D127" s="155">
        <v>30</v>
      </c>
      <c r="E127" s="155"/>
      <c r="F127" s="155">
        <v>180</v>
      </c>
      <c r="G127" s="155">
        <v>15</v>
      </c>
      <c r="H127" s="155">
        <v>8</v>
      </c>
      <c r="I127" s="155" t="s">
        <v>774</v>
      </c>
      <c r="J127" s="155">
        <v>2</v>
      </c>
      <c r="K127" s="155">
        <v>1</v>
      </c>
      <c r="L127" s="156" t="s">
        <v>773</v>
      </c>
    </row>
    <row r="128" spans="1:12" ht="11.25">
      <c r="A128" s="154" t="s">
        <v>872</v>
      </c>
      <c r="B128" s="155" t="s">
        <v>311</v>
      </c>
      <c r="C128" s="155">
        <v>1</v>
      </c>
      <c r="D128" s="155">
        <v>10</v>
      </c>
      <c r="E128" s="155"/>
      <c r="F128" s="155">
        <v>90</v>
      </c>
      <c r="G128" s="155">
        <v>0</v>
      </c>
      <c r="H128" s="155">
        <v>5</v>
      </c>
      <c r="I128" s="155"/>
      <c r="J128" s="155">
        <v>1</v>
      </c>
      <c r="K128" s="155">
        <v>1</v>
      </c>
      <c r="L128" s="156" t="s">
        <v>893</v>
      </c>
    </row>
    <row r="129" spans="1:12" ht="11.25">
      <c r="A129" s="154" t="s">
        <v>873</v>
      </c>
      <c r="B129" s="155" t="s">
        <v>311</v>
      </c>
      <c r="C129" s="155">
        <v>4</v>
      </c>
      <c r="D129" s="155">
        <v>80</v>
      </c>
      <c r="E129" s="155"/>
      <c r="F129" s="155">
        <v>350</v>
      </c>
      <c r="G129" s="155">
        <v>18</v>
      </c>
      <c r="H129" s="155">
        <v>9</v>
      </c>
      <c r="I129" s="155"/>
      <c r="J129" s="155"/>
      <c r="K129" s="155"/>
      <c r="L129" s="156" t="s">
        <v>759</v>
      </c>
    </row>
    <row r="130" spans="1:12" ht="11.25">
      <c r="A130" s="154" t="s">
        <v>335</v>
      </c>
      <c r="B130" s="155" t="s">
        <v>311</v>
      </c>
      <c r="C130" s="155">
        <v>3</v>
      </c>
      <c r="D130" s="155">
        <v>50</v>
      </c>
      <c r="E130" s="155">
        <v>10</v>
      </c>
      <c r="F130" s="155">
        <v>200</v>
      </c>
      <c r="G130" s="155"/>
      <c r="H130" s="155"/>
      <c r="I130" s="155"/>
      <c r="J130" s="155"/>
      <c r="K130" s="155"/>
      <c r="L130" s="156" t="s">
        <v>957</v>
      </c>
    </row>
    <row r="131" spans="1:12" ht="11.25">
      <c r="A131" s="154" t="s">
        <v>248</v>
      </c>
      <c r="B131" s="155" t="s">
        <v>311</v>
      </c>
      <c r="C131" s="155">
        <v>1</v>
      </c>
      <c r="D131" s="155">
        <v>40</v>
      </c>
      <c r="E131" s="155">
        <v>6</v>
      </c>
      <c r="F131" s="155">
        <v>80</v>
      </c>
      <c r="G131" s="155"/>
      <c r="H131" s="155"/>
      <c r="I131" s="155"/>
      <c r="J131" s="155"/>
      <c r="K131" s="155"/>
      <c r="L131" s="156" t="s">
        <v>756</v>
      </c>
    </row>
    <row r="132" spans="1:12" ht="11.25">
      <c r="A132" s="154" t="s">
        <v>874</v>
      </c>
      <c r="B132" s="155" t="s">
        <v>311</v>
      </c>
      <c r="C132" s="155">
        <v>1</v>
      </c>
      <c r="D132" s="155">
        <v>20</v>
      </c>
      <c r="E132" s="155"/>
      <c r="F132" s="155">
        <v>120</v>
      </c>
      <c r="G132" s="155"/>
      <c r="H132" s="155"/>
      <c r="I132" s="155"/>
      <c r="J132" s="155"/>
      <c r="K132" s="155">
        <v>1</v>
      </c>
      <c r="L132" s="156" t="s">
        <v>918</v>
      </c>
    </row>
    <row r="133" spans="1:12" ht="11.25">
      <c r="A133" s="154" t="s">
        <v>875</v>
      </c>
      <c r="B133" s="155" t="s">
        <v>311</v>
      </c>
      <c r="C133" s="155">
        <v>2</v>
      </c>
      <c r="D133" s="155">
        <v>20</v>
      </c>
      <c r="E133" s="155"/>
      <c r="F133" s="155">
        <v>150</v>
      </c>
      <c r="G133" s="155">
        <v>20</v>
      </c>
      <c r="H133" s="155">
        <v>0</v>
      </c>
      <c r="I133" s="155" t="s">
        <v>761</v>
      </c>
      <c r="J133" s="155">
        <v>1</v>
      </c>
      <c r="K133" s="155"/>
      <c r="L133" s="156" t="s">
        <v>889</v>
      </c>
    </row>
    <row r="134" spans="1:12" ht="11.25">
      <c r="A134" s="154" t="s">
        <v>876</v>
      </c>
      <c r="B134" s="155" t="s">
        <v>311</v>
      </c>
      <c r="C134" s="155">
        <v>2</v>
      </c>
      <c r="D134" s="155">
        <v>30</v>
      </c>
      <c r="E134" s="155"/>
      <c r="F134" s="155">
        <v>80</v>
      </c>
      <c r="G134" s="155">
        <v>4</v>
      </c>
      <c r="H134" s="155">
        <v>3</v>
      </c>
      <c r="I134" s="155"/>
      <c r="J134" s="155"/>
      <c r="K134" s="155"/>
      <c r="L134" s="156" t="s">
        <v>887</v>
      </c>
    </row>
    <row r="135" spans="1:12" ht="11.25">
      <c r="A135" s="154" t="s">
        <v>877</v>
      </c>
      <c r="B135" s="155" t="s">
        <v>311</v>
      </c>
      <c r="C135" s="155">
        <v>3</v>
      </c>
      <c r="D135" s="155">
        <v>100</v>
      </c>
      <c r="E135" s="155">
        <v>20</v>
      </c>
      <c r="F135" s="155">
        <v>300</v>
      </c>
      <c r="G135" s="155"/>
      <c r="H135" s="155"/>
      <c r="I135" s="155"/>
      <c r="J135" s="155"/>
      <c r="K135" s="155"/>
      <c r="L135" s="156" t="s">
        <v>911</v>
      </c>
    </row>
    <row r="136" spans="1:12" ht="11.25">
      <c r="A136" s="154" t="s">
        <v>878</v>
      </c>
      <c r="B136" s="155" t="s">
        <v>311</v>
      </c>
      <c r="C136" s="155">
        <v>1</v>
      </c>
      <c r="D136" s="155">
        <v>10</v>
      </c>
      <c r="E136" s="155"/>
      <c r="F136" s="155">
        <v>100</v>
      </c>
      <c r="G136" s="155">
        <v>20</v>
      </c>
      <c r="H136" s="155">
        <v>8</v>
      </c>
      <c r="I136" s="155" t="s">
        <v>760</v>
      </c>
      <c r="J136" s="155">
        <v>1</v>
      </c>
      <c r="K136" s="155"/>
      <c r="L136" s="156" t="s">
        <v>954</v>
      </c>
    </row>
    <row r="137" spans="1:12" ht="11.25">
      <c r="A137" s="154" t="s">
        <v>879</v>
      </c>
      <c r="B137" s="155" t="s">
        <v>311</v>
      </c>
      <c r="C137" s="155">
        <v>4</v>
      </c>
      <c r="D137" s="155">
        <v>100</v>
      </c>
      <c r="E137" s="155">
        <v>50</v>
      </c>
      <c r="F137" s="155">
        <v>180</v>
      </c>
      <c r="G137" s="155"/>
      <c r="H137" s="155"/>
      <c r="I137" s="155"/>
      <c r="J137" s="155"/>
      <c r="K137" s="155"/>
      <c r="L137" s="156" t="s">
        <v>900</v>
      </c>
    </row>
    <row r="138" spans="1:12" ht="11.25">
      <c r="A138" s="154" t="s">
        <v>262</v>
      </c>
      <c r="B138" s="155" t="s">
        <v>311</v>
      </c>
      <c r="C138" s="155">
        <v>2</v>
      </c>
      <c r="D138" s="155">
        <v>25</v>
      </c>
      <c r="E138" s="155">
        <v>8</v>
      </c>
      <c r="F138" s="155">
        <v>140</v>
      </c>
      <c r="G138" s="155"/>
      <c r="H138" s="155"/>
      <c r="I138" s="155"/>
      <c r="J138" s="155"/>
      <c r="K138" s="155"/>
      <c r="L138" s="156" t="s">
        <v>953</v>
      </c>
    </row>
    <row r="139" spans="1:12" ht="11.25">
      <c r="A139" s="154" t="s">
        <v>880</v>
      </c>
      <c r="B139" s="155" t="s">
        <v>311</v>
      </c>
      <c r="C139" s="155">
        <v>1</v>
      </c>
      <c r="D139" s="155">
        <v>6</v>
      </c>
      <c r="E139" s="155"/>
      <c r="F139" s="155">
        <v>50</v>
      </c>
      <c r="G139" s="155">
        <v>15</v>
      </c>
      <c r="H139" s="155">
        <v>6</v>
      </c>
      <c r="I139" s="155" t="s">
        <v>760</v>
      </c>
      <c r="J139" s="155">
        <v>1</v>
      </c>
      <c r="K139" s="155"/>
      <c r="L139" s="156" t="s">
        <v>758</v>
      </c>
    </row>
    <row r="140" spans="1:12" ht="11.25">
      <c r="A140" s="154" t="s">
        <v>257</v>
      </c>
      <c r="B140" s="155" t="s">
        <v>311</v>
      </c>
      <c r="C140" s="155">
        <v>2</v>
      </c>
      <c r="D140" s="155">
        <v>60</v>
      </c>
      <c r="E140" s="155">
        <v>9</v>
      </c>
      <c r="F140" s="155">
        <v>120</v>
      </c>
      <c r="G140" s="155"/>
      <c r="H140" s="155"/>
      <c r="I140" s="155"/>
      <c r="J140" s="155"/>
      <c r="K140" s="155"/>
      <c r="L140" s="156" t="s">
        <v>756</v>
      </c>
    </row>
    <row r="141" spans="1:12" ht="11.25">
      <c r="A141" s="154" t="s">
        <v>258</v>
      </c>
      <c r="B141" s="155" t="s">
        <v>311</v>
      </c>
      <c r="C141" s="155">
        <v>3</v>
      </c>
      <c r="D141" s="155">
        <v>140</v>
      </c>
      <c r="E141" s="155">
        <v>12</v>
      </c>
      <c r="F141" s="155">
        <v>280</v>
      </c>
      <c r="G141" s="155"/>
      <c r="H141" s="155"/>
      <c r="I141" s="155"/>
      <c r="J141" s="155"/>
      <c r="K141" s="155"/>
      <c r="L141" s="156" t="s">
        <v>756</v>
      </c>
    </row>
    <row r="142" spans="1:12" ht="11.25">
      <c r="A142" s="154" t="s">
        <v>881</v>
      </c>
      <c r="B142" s="155" t="s">
        <v>311</v>
      </c>
      <c r="C142" s="155">
        <v>4</v>
      </c>
      <c r="D142" s="155">
        <v>500</v>
      </c>
      <c r="E142" s="155">
        <v>50</v>
      </c>
      <c r="F142" s="155">
        <v>1000</v>
      </c>
      <c r="G142" s="155"/>
      <c r="H142" s="155"/>
      <c r="I142" s="155"/>
      <c r="J142" s="155"/>
      <c r="K142" s="155"/>
      <c r="L142" s="156" t="s">
        <v>924</v>
      </c>
    </row>
    <row r="143" spans="1:12" ht="11.25">
      <c r="A143" s="154" t="s">
        <v>882</v>
      </c>
      <c r="B143" s="155" t="s">
        <v>311</v>
      </c>
      <c r="C143" s="155">
        <v>1</v>
      </c>
      <c r="D143" s="155">
        <v>15</v>
      </c>
      <c r="E143" s="155">
        <v>4</v>
      </c>
      <c r="F143" s="155">
        <v>80</v>
      </c>
      <c r="G143" s="155"/>
      <c r="H143" s="155"/>
      <c r="I143" s="155"/>
      <c r="J143" s="155"/>
      <c r="K143" s="155"/>
      <c r="L143" s="156" t="s">
        <v>963</v>
      </c>
    </row>
    <row r="144" spans="1:12" ht="11.25">
      <c r="A144" s="154" t="s">
        <v>883</v>
      </c>
      <c r="B144" s="155" t="s">
        <v>311</v>
      </c>
      <c r="C144" s="155">
        <v>3</v>
      </c>
      <c r="D144" s="155">
        <v>150</v>
      </c>
      <c r="E144" s="155">
        <v>20</v>
      </c>
      <c r="F144" s="155">
        <v>350</v>
      </c>
      <c r="G144" s="155"/>
      <c r="H144" s="155"/>
      <c r="I144" s="155"/>
      <c r="J144" s="155"/>
      <c r="K144" s="155"/>
      <c r="L144" s="156" t="s">
        <v>915</v>
      </c>
    </row>
    <row r="145" spans="1:12" ht="12" thickBot="1">
      <c r="A145" s="157" t="s">
        <v>884</v>
      </c>
      <c r="B145" s="158" t="s">
        <v>311</v>
      </c>
      <c r="C145" s="158">
        <v>4</v>
      </c>
      <c r="D145" s="158">
        <v>180</v>
      </c>
      <c r="E145" s="158">
        <v>15</v>
      </c>
      <c r="F145" s="158">
        <v>360</v>
      </c>
      <c r="G145" s="158"/>
      <c r="H145" s="158"/>
      <c r="I145" s="158"/>
      <c r="J145" s="158"/>
      <c r="K145" s="158"/>
      <c r="L145" s="159" t="s">
        <v>756</v>
      </c>
    </row>
  </sheetData>
  <printOptions/>
  <pageMargins left="0.5511811023622047" right="0.5511811023622047" top="0.6692913385826772" bottom="0.6692913385826772" header="0.5118110236220472" footer="0.5118110236220472"/>
  <pageSetup fitToHeight="0" fitToWidth="1" horizontalDpi="600" verticalDpi="600" orientation="portrait" scale="96" r:id="rId1"/>
  <rowBreaks count="2" manualBreakCount="2">
    <brk id="61" max="11" man="1"/>
    <brk id="12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3"/>
  <sheetViews>
    <sheetView workbookViewId="0" topLeftCell="A1">
      <pane xSplit="3" ySplit="24" topLeftCell="D25" activePane="bottomRight" state="frozen"/>
      <selection pane="topLeft" activeCell="Y24" sqref="Y24"/>
      <selection pane="topRight" activeCell="Y24" sqref="Y24"/>
      <selection pane="bottomLeft" activeCell="Y24" sqref="Y24"/>
      <selection pane="bottomRight" activeCell="A24" sqref="A24"/>
    </sheetView>
  </sheetViews>
  <sheetFormatPr defaultColWidth="9.140625" defaultRowHeight="12.75"/>
  <cols>
    <col min="1" max="2" width="5.140625" style="5" bestFit="1" customWidth="1"/>
    <col min="3" max="3" width="13.140625" style="5" bestFit="1" customWidth="1"/>
    <col min="4" max="4" width="4.140625" style="5" bestFit="1" customWidth="1"/>
    <col min="5" max="5" width="3.7109375" style="5" bestFit="1" customWidth="1"/>
    <col min="6" max="6" width="5.28125" style="5" bestFit="1" customWidth="1"/>
    <col min="7" max="7" width="3.57421875" style="5" bestFit="1" customWidth="1"/>
    <col min="8" max="8" width="5.57421875" style="5" bestFit="1" customWidth="1"/>
    <col min="9" max="9" width="5.8515625" style="12" bestFit="1" customWidth="1"/>
    <col min="10" max="10" width="4.57421875" style="13" bestFit="1" customWidth="1"/>
    <col min="11" max="11" width="3.8515625" style="5" bestFit="1" customWidth="1"/>
    <col min="12" max="12" width="4.7109375" style="5" bestFit="1" customWidth="1"/>
    <col min="13" max="13" width="4.140625" style="5" customWidth="1"/>
    <col min="14" max="14" width="4.28125" style="14" bestFit="1" customWidth="1"/>
    <col min="15" max="15" width="4.8515625" style="12" bestFit="1" customWidth="1"/>
    <col min="16" max="16" width="4.57421875" style="14" bestFit="1" customWidth="1"/>
    <col min="17" max="17" width="5.7109375" style="12" bestFit="1" customWidth="1"/>
    <col min="18" max="18" width="5.7109375" style="169" bestFit="1" customWidth="1"/>
    <col min="19" max="19" width="7.28125" style="173" bestFit="1" customWidth="1"/>
    <col min="20" max="20" width="10.28125" style="5" hidden="1" customWidth="1"/>
    <col min="21" max="21" width="11.8515625" style="5" hidden="1" customWidth="1"/>
    <col min="22" max="22" width="11.421875" style="5" hidden="1" customWidth="1"/>
    <col min="23" max="23" width="13.8515625" style="5" hidden="1" customWidth="1"/>
    <col min="24" max="25" width="10.8515625" style="5" hidden="1" customWidth="1"/>
    <col min="26" max="26" width="11.8515625" style="5" hidden="1" customWidth="1"/>
    <col min="27" max="27" width="12.00390625" style="5" hidden="1" customWidth="1"/>
    <col min="28" max="28" width="6.7109375" style="174" customWidth="1"/>
    <col min="29" max="16384" width="9.140625" style="1" customWidth="1"/>
  </cols>
  <sheetData>
    <row r="1" spans="1:22" ht="12.75" hidden="1">
      <c r="A1" s="1"/>
      <c r="B1" s="1"/>
      <c r="C1" s="1"/>
      <c r="D1" s="1"/>
      <c r="E1" s="1"/>
      <c r="F1" s="1"/>
      <c r="G1" s="1"/>
      <c r="H1" s="1"/>
      <c r="I1" s="2"/>
      <c r="J1" s="3"/>
      <c r="K1" s="1"/>
      <c r="L1" s="1"/>
      <c r="M1" s="1"/>
      <c r="N1" s="4"/>
      <c r="O1" s="2"/>
      <c r="P1" s="4"/>
      <c r="Q1" s="2"/>
      <c r="R1" s="166"/>
      <c r="S1" s="170"/>
      <c r="V1" s="5" t="s">
        <v>142</v>
      </c>
    </row>
    <row r="2" spans="1:22" ht="12.75" hidden="1">
      <c r="A2" s="1"/>
      <c r="B2" s="1"/>
      <c r="C2" s="1"/>
      <c r="D2" s="1"/>
      <c r="E2" s="1"/>
      <c r="F2" s="1"/>
      <c r="G2" s="1"/>
      <c r="H2" s="1"/>
      <c r="I2" s="2"/>
      <c r="J2" s="3"/>
      <c r="K2" s="1"/>
      <c r="L2" s="1"/>
      <c r="M2" s="1"/>
      <c r="N2" s="4"/>
      <c r="O2" s="2"/>
      <c r="P2" s="4"/>
      <c r="Q2" s="2"/>
      <c r="R2" s="166"/>
      <c r="S2" s="170"/>
      <c r="V2" s="5" t="s">
        <v>148</v>
      </c>
    </row>
    <row r="3" spans="1:22" ht="12.75" hidden="1">
      <c r="A3" s="1"/>
      <c r="B3" s="1"/>
      <c r="C3" s="1"/>
      <c r="D3" s="1"/>
      <c r="E3" s="1"/>
      <c r="F3" s="1"/>
      <c r="G3" s="1"/>
      <c r="H3" s="1"/>
      <c r="I3" s="2"/>
      <c r="J3" s="3"/>
      <c r="K3" s="1"/>
      <c r="L3" s="1"/>
      <c r="M3" s="1"/>
      <c r="N3" s="4"/>
      <c r="O3" s="2"/>
      <c r="P3" s="4"/>
      <c r="Q3" s="2"/>
      <c r="R3" s="166"/>
      <c r="S3" s="170"/>
      <c r="V3" s="5" t="s">
        <v>146</v>
      </c>
    </row>
    <row r="4" spans="1:22" ht="12.75" hidden="1">
      <c r="A4" s="1"/>
      <c r="B4" s="1"/>
      <c r="C4" s="1"/>
      <c r="D4" s="1"/>
      <c r="E4" s="1"/>
      <c r="F4" s="1"/>
      <c r="G4" s="1"/>
      <c r="H4" s="1"/>
      <c r="I4" s="2"/>
      <c r="J4" s="3"/>
      <c r="K4" s="1"/>
      <c r="L4" s="1"/>
      <c r="M4" s="1"/>
      <c r="N4" s="4"/>
      <c r="O4" s="2"/>
      <c r="P4" s="4"/>
      <c r="Q4" s="2"/>
      <c r="R4" s="166"/>
      <c r="S4" s="170"/>
      <c r="V4" s="5" t="s">
        <v>98</v>
      </c>
    </row>
    <row r="5" spans="1:22" ht="12.75" hidden="1">
      <c r="A5" s="1"/>
      <c r="B5" s="1"/>
      <c r="C5" s="1"/>
      <c r="D5" s="1"/>
      <c r="E5" s="1"/>
      <c r="F5" s="1"/>
      <c r="G5" s="1"/>
      <c r="H5" s="1"/>
      <c r="I5" s="2"/>
      <c r="J5" s="3"/>
      <c r="K5" s="1"/>
      <c r="L5" s="1"/>
      <c r="M5" s="1"/>
      <c r="N5" s="4"/>
      <c r="O5" s="2"/>
      <c r="P5" s="4"/>
      <c r="Q5" s="2"/>
      <c r="R5" s="166"/>
      <c r="S5" s="170"/>
      <c r="V5" s="5" t="s">
        <v>268</v>
      </c>
    </row>
    <row r="6" spans="1:22" ht="12.75" hidden="1">
      <c r="A6" s="1"/>
      <c r="B6" s="1"/>
      <c r="C6" s="1"/>
      <c r="D6" s="1"/>
      <c r="E6" s="1"/>
      <c r="F6" s="1"/>
      <c r="G6" s="1"/>
      <c r="H6" s="1"/>
      <c r="I6" s="2"/>
      <c r="J6" s="3"/>
      <c r="K6" s="1"/>
      <c r="L6" s="1"/>
      <c r="M6" s="1"/>
      <c r="N6" s="4"/>
      <c r="O6" s="2"/>
      <c r="P6" s="4"/>
      <c r="Q6" s="2"/>
      <c r="R6" s="166"/>
      <c r="S6" s="170"/>
      <c r="V6" s="5" t="s">
        <v>182</v>
      </c>
    </row>
    <row r="7" spans="1:23" ht="12.75" hidden="1">
      <c r="A7" s="1"/>
      <c r="B7" s="1"/>
      <c r="C7" s="1"/>
      <c r="D7" s="1"/>
      <c r="E7" s="1"/>
      <c r="F7" s="1"/>
      <c r="G7" s="1"/>
      <c r="H7" s="1"/>
      <c r="I7" s="2"/>
      <c r="J7" s="3"/>
      <c r="K7" s="1"/>
      <c r="L7" s="1"/>
      <c r="M7" s="1"/>
      <c r="N7" s="4"/>
      <c r="O7" s="2"/>
      <c r="P7" s="4"/>
      <c r="Q7" s="2"/>
      <c r="R7" s="166"/>
      <c r="S7" s="170"/>
      <c r="V7" s="5" t="s">
        <v>222</v>
      </c>
      <c r="W7" s="5" t="s">
        <v>185</v>
      </c>
    </row>
    <row r="8" spans="1:23" ht="12.75" hidden="1">
      <c r="A8" s="1"/>
      <c r="B8" s="1"/>
      <c r="C8" s="1"/>
      <c r="D8" s="1"/>
      <c r="E8" s="1"/>
      <c r="F8" s="1"/>
      <c r="G8" s="1"/>
      <c r="H8" s="1"/>
      <c r="I8" s="2"/>
      <c r="J8" s="3"/>
      <c r="K8" s="1"/>
      <c r="L8" s="1"/>
      <c r="M8" s="1"/>
      <c r="N8" s="4"/>
      <c r="O8" s="2"/>
      <c r="P8" s="4"/>
      <c r="Q8" s="2"/>
      <c r="R8" s="166"/>
      <c r="S8" s="170"/>
      <c r="V8" s="5" t="s">
        <v>267</v>
      </c>
      <c r="W8" s="5" t="s">
        <v>269</v>
      </c>
    </row>
    <row r="9" spans="1:23" ht="12.75" hidden="1">
      <c r="A9" s="1"/>
      <c r="B9" s="1"/>
      <c r="C9" s="1"/>
      <c r="D9" s="1"/>
      <c r="E9" s="1"/>
      <c r="F9" s="1"/>
      <c r="G9" s="1"/>
      <c r="H9" s="1"/>
      <c r="I9" s="2"/>
      <c r="J9" s="3"/>
      <c r="K9" s="1"/>
      <c r="L9" s="1"/>
      <c r="M9" s="1"/>
      <c r="N9" s="4"/>
      <c r="O9" s="2"/>
      <c r="P9" s="4"/>
      <c r="Q9" s="2"/>
      <c r="R9" s="166"/>
      <c r="S9" s="170"/>
      <c r="V9" s="5" t="s">
        <v>153</v>
      </c>
      <c r="W9" s="5" t="s">
        <v>205</v>
      </c>
    </row>
    <row r="10" spans="1:23" ht="12.75" hidden="1">
      <c r="A10" s="1"/>
      <c r="B10" s="1"/>
      <c r="C10" s="1"/>
      <c r="D10" s="1"/>
      <c r="E10" s="1"/>
      <c r="F10" s="1"/>
      <c r="G10" s="1"/>
      <c r="H10" s="1"/>
      <c r="I10" s="2"/>
      <c r="J10" s="3"/>
      <c r="K10" s="1"/>
      <c r="L10" s="1"/>
      <c r="M10" s="1"/>
      <c r="N10" s="4"/>
      <c r="O10" s="2"/>
      <c r="P10" s="4"/>
      <c r="Q10" s="2"/>
      <c r="R10" s="166"/>
      <c r="S10" s="170"/>
      <c r="V10" s="5" t="s">
        <v>102</v>
      </c>
      <c r="W10" s="5" t="s">
        <v>218</v>
      </c>
    </row>
    <row r="11" spans="1:24" ht="12.75" hidden="1">
      <c r="A11" s="1"/>
      <c r="B11" s="1"/>
      <c r="C11" s="1"/>
      <c r="D11" s="1"/>
      <c r="E11" s="1"/>
      <c r="F11" s="1"/>
      <c r="G11" s="1"/>
      <c r="H11" s="1"/>
      <c r="I11" s="2"/>
      <c r="J11" s="3"/>
      <c r="K11" s="1"/>
      <c r="L11" s="1"/>
      <c r="M11" s="1"/>
      <c r="N11" s="4"/>
      <c r="O11" s="2"/>
      <c r="P11" s="4"/>
      <c r="Q11" s="2"/>
      <c r="R11" s="166"/>
      <c r="S11" s="170"/>
      <c r="V11" s="5" t="s">
        <v>144</v>
      </c>
      <c r="W11" s="5" t="s">
        <v>151</v>
      </c>
      <c r="X11" s="5" t="s">
        <v>270</v>
      </c>
    </row>
    <row r="12" spans="1:24" ht="12.75" hidden="1">
      <c r="A12" s="1"/>
      <c r="B12" s="1"/>
      <c r="C12" s="1"/>
      <c r="D12" s="1"/>
      <c r="E12" s="1"/>
      <c r="F12" s="1"/>
      <c r="G12" s="1"/>
      <c r="H12" s="1"/>
      <c r="I12" s="2"/>
      <c r="J12" s="3"/>
      <c r="K12" s="1"/>
      <c r="L12" s="1"/>
      <c r="M12" s="1"/>
      <c r="N12" s="4"/>
      <c r="O12" s="2"/>
      <c r="P12" s="4"/>
      <c r="Q12" s="2"/>
      <c r="R12" s="166"/>
      <c r="S12" s="170"/>
      <c r="U12" s="5" t="s">
        <v>158</v>
      </c>
      <c r="V12" s="5" t="s">
        <v>225</v>
      </c>
      <c r="W12" s="5" t="s">
        <v>103</v>
      </c>
      <c r="X12" s="5" t="s">
        <v>263</v>
      </c>
    </row>
    <row r="13" spans="1:25" ht="12.75" hidden="1">
      <c r="A13" s="1"/>
      <c r="B13" s="1"/>
      <c r="C13" s="1"/>
      <c r="D13" s="1"/>
      <c r="E13" s="1"/>
      <c r="F13" s="1"/>
      <c r="G13" s="1"/>
      <c r="H13" s="1"/>
      <c r="I13" s="2"/>
      <c r="J13" s="3"/>
      <c r="K13" s="1"/>
      <c r="L13" s="1"/>
      <c r="M13" s="1"/>
      <c r="N13" s="4"/>
      <c r="O13" s="2"/>
      <c r="P13" s="4"/>
      <c r="Q13" s="2"/>
      <c r="R13" s="166"/>
      <c r="S13" s="170"/>
      <c r="U13" s="5" t="s">
        <v>137</v>
      </c>
      <c r="V13" s="5" t="s">
        <v>204</v>
      </c>
      <c r="W13" s="5" t="s">
        <v>261</v>
      </c>
      <c r="X13" s="5" t="s">
        <v>161</v>
      </c>
      <c r="Y13" s="1"/>
    </row>
    <row r="14" spans="1:25" ht="12.75" hidden="1">
      <c r="A14" s="1"/>
      <c r="B14" s="1"/>
      <c r="C14" s="1"/>
      <c r="D14" s="1"/>
      <c r="E14" s="1"/>
      <c r="F14" s="1"/>
      <c r="G14" s="1"/>
      <c r="H14" s="1"/>
      <c r="I14" s="2"/>
      <c r="J14" s="3"/>
      <c r="K14" s="1"/>
      <c r="L14" s="1"/>
      <c r="M14" s="1"/>
      <c r="N14" s="4"/>
      <c r="O14" s="2"/>
      <c r="P14" s="4"/>
      <c r="Q14" s="2"/>
      <c r="R14" s="166"/>
      <c r="S14" s="170"/>
      <c r="U14" s="5" t="s">
        <v>265</v>
      </c>
      <c r="V14" s="5" t="s">
        <v>154</v>
      </c>
      <c r="W14" s="5" t="s">
        <v>176</v>
      </c>
      <c r="X14" s="5" t="s">
        <v>203</v>
      </c>
      <c r="Y14" s="1"/>
    </row>
    <row r="15" spans="1:25" ht="12.75" hidden="1">
      <c r="A15" s="1"/>
      <c r="B15" s="1"/>
      <c r="C15" s="1"/>
      <c r="D15" s="1"/>
      <c r="E15" s="1"/>
      <c r="F15" s="1"/>
      <c r="G15" s="1"/>
      <c r="H15" s="1"/>
      <c r="I15" s="2"/>
      <c r="J15" s="3"/>
      <c r="K15" s="1"/>
      <c r="L15" s="1"/>
      <c r="M15" s="1"/>
      <c r="N15" s="4"/>
      <c r="O15" s="2"/>
      <c r="P15" s="4"/>
      <c r="Q15" s="2"/>
      <c r="R15" s="166"/>
      <c r="S15" s="170"/>
      <c r="U15" s="5" t="s">
        <v>266</v>
      </c>
      <c r="V15" s="5" t="s">
        <v>111</v>
      </c>
      <c r="W15" s="5" t="s">
        <v>159</v>
      </c>
      <c r="X15" s="5" t="s">
        <v>189</v>
      </c>
      <c r="Y15" s="5" t="s">
        <v>271</v>
      </c>
    </row>
    <row r="16" spans="1:25" ht="12.75" hidden="1">
      <c r="A16" s="1"/>
      <c r="B16" s="1"/>
      <c r="C16" s="1"/>
      <c r="D16" s="1"/>
      <c r="E16" s="1"/>
      <c r="F16" s="1"/>
      <c r="G16" s="1"/>
      <c r="H16" s="1"/>
      <c r="I16" s="2"/>
      <c r="J16" s="3"/>
      <c r="K16" s="1"/>
      <c r="L16" s="1"/>
      <c r="M16" s="1"/>
      <c r="N16" s="4"/>
      <c r="O16" s="2"/>
      <c r="P16" s="4"/>
      <c r="Q16" s="2"/>
      <c r="R16" s="166"/>
      <c r="S16" s="170"/>
      <c r="U16" s="5" t="s">
        <v>274</v>
      </c>
      <c r="V16" s="5" t="s">
        <v>139</v>
      </c>
      <c r="W16" s="5" t="s">
        <v>262</v>
      </c>
      <c r="X16" s="5" t="s">
        <v>138</v>
      </c>
      <c r="Y16" s="5" t="s">
        <v>97</v>
      </c>
    </row>
    <row r="17" spans="1:25" ht="12.75" hidden="1">
      <c r="A17" s="1"/>
      <c r="B17" s="1"/>
      <c r="C17" s="1"/>
      <c r="D17" s="1"/>
      <c r="E17" s="1"/>
      <c r="F17" s="1"/>
      <c r="G17" s="1"/>
      <c r="H17" s="1"/>
      <c r="I17" s="2"/>
      <c r="J17" s="3"/>
      <c r="K17" s="1"/>
      <c r="L17" s="1"/>
      <c r="M17" s="1"/>
      <c r="N17" s="4"/>
      <c r="O17" s="2"/>
      <c r="P17" s="4"/>
      <c r="Q17" s="2"/>
      <c r="R17" s="166"/>
      <c r="S17" s="170"/>
      <c r="U17" s="5" t="s">
        <v>219</v>
      </c>
      <c r="V17" s="5" t="s">
        <v>135</v>
      </c>
      <c r="W17" s="5" t="s">
        <v>163</v>
      </c>
      <c r="X17" s="5" t="s">
        <v>110</v>
      </c>
      <c r="Y17" s="5" t="s">
        <v>226</v>
      </c>
    </row>
    <row r="18" spans="1:26" ht="12.75" hidden="1">
      <c r="A18" s="1"/>
      <c r="B18" s="1"/>
      <c r="C18" s="1"/>
      <c r="D18" s="1"/>
      <c r="E18" s="1"/>
      <c r="F18" s="1"/>
      <c r="G18" s="1"/>
      <c r="H18" s="1"/>
      <c r="I18" s="2"/>
      <c r="J18" s="3"/>
      <c r="K18" s="1"/>
      <c r="L18" s="1"/>
      <c r="M18" s="1"/>
      <c r="N18" s="4"/>
      <c r="O18" s="2"/>
      <c r="P18" s="4"/>
      <c r="Q18" s="2"/>
      <c r="R18" s="166"/>
      <c r="S18" s="170"/>
      <c r="U18" s="5" t="s">
        <v>112</v>
      </c>
      <c r="V18" s="5" t="s">
        <v>175</v>
      </c>
      <c r="W18" s="5" t="s">
        <v>187</v>
      </c>
      <c r="X18" s="5" t="s">
        <v>177</v>
      </c>
      <c r="Y18" s="5" t="s">
        <v>100</v>
      </c>
      <c r="Z18" s="5" t="s">
        <v>172</v>
      </c>
    </row>
    <row r="19" spans="1:26" ht="12.75" hidden="1">
      <c r="A19" s="1"/>
      <c r="B19" s="1"/>
      <c r="C19" s="1"/>
      <c r="D19" s="1"/>
      <c r="E19" s="1"/>
      <c r="F19" s="1"/>
      <c r="G19" s="1"/>
      <c r="H19" s="1"/>
      <c r="I19" s="2"/>
      <c r="J19" s="3"/>
      <c r="K19" s="1"/>
      <c r="L19" s="1"/>
      <c r="M19" s="1"/>
      <c r="N19" s="4"/>
      <c r="O19" s="2"/>
      <c r="P19" s="4"/>
      <c r="Q19" s="2"/>
      <c r="R19" s="166"/>
      <c r="S19" s="170"/>
      <c r="U19" s="5" t="s">
        <v>275</v>
      </c>
      <c r="V19" s="5" t="s">
        <v>162</v>
      </c>
      <c r="W19" s="5" t="s">
        <v>147</v>
      </c>
      <c r="X19" s="5" t="s">
        <v>113</v>
      </c>
      <c r="Y19" s="5" t="s">
        <v>101</v>
      </c>
      <c r="Z19" s="5" t="s">
        <v>140</v>
      </c>
    </row>
    <row r="20" spans="1:27" ht="12.75" hidden="1">
      <c r="A20" s="1"/>
      <c r="B20" s="1"/>
      <c r="C20" s="1"/>
      <c r="D20" s="1"/>
      <c r="E20" s="1"/>
      <c r="F20" s="1"/>
      <c r="G20" s="1"/>
      <c r="H20" s="1"/>
      <c r="I20" s="2"/>
      <c r="J20" s="3"/>
      <c r="K20" s="1"/>
      <c r="L20" s="1"/>
      <c r="M20" s="1"/>
      <c r="N20" s="4"/>
      <c r="O20" s="2"/>
      <c r="P20" s="4"/>
      <c r="Q20" s="2"/>
      <c r="R20" s="166"/>
      <c r="S20" s="170"/>
      <c r="U20" s="5" t="s">
        <v>145</v>
      </c>
      <c r="V20" s="5" t="s">
        <v>178</v>
      </c>
      <c r="W20" s="5" t="s">
        <v>201</v>
      </c>
      <c r="X20" s="5" t="s">
        <v>184</v>
      </c>
      <c r="Y20" s="5" t="s">
        <v>109</v>
      </c>
      <c r="Z20" s="5" t="s">
        <v>179</v>
      </c>
      <c r="AA20" s="5" t="s">
        <v>95</v>
      </c>
    </row>
    <row r="21" spans="1:27" ht="12.75" hidden="1">
      <c r="A21" s="1"/>
      <c r="B21" s="1"/>
      <c r="C21" s="1"/>
      <c r="D21" s="1"/>
      <c r="E21" s="1"/>
      <c r="F21" s="1"/>
      <c r="G21" s="1"/>
      <c r="H21" s="1"/>
      <c r="I21" s="2"/>
      <c r="J21" s="3"/>
      <c r="K21" s="1"/>
      <c r="L21" s="1"/>
      <c r="M21" s="1"/>
      <c r="N21" s="4"/>
      <c r="O21" s="2"/>
      <c r="P21" s="4"/>
      <c r="Q21" s="2"/>
      <c r="R21" s="166"/>
      <c r="S21" s="170"/>
      <c r="U21" s="5" t="s">
        <v>208</v>
      </c>
      <c r="V21" s="5" t="s">
        <v>156</v>
      </c>
      <c r="W21" s="5" t="s">
        <v>272</v>
      </c>
      <c r="X21" s="5" t="s">
        <v>202</v>
      </c>
      <c r="Y21" s="5" t="s">
        <v>136</v>
      </c>
      <c r="Z21" s="5" t="s">
        <v>152</v>
      </c>
      <c r="AA21" s="5" t="s">
        <v>99</v>
      </c>
    </row>
    <row r="22" spans="1:27" ht="12.75" hidden="1">
      <c r="A22" s="1"/>
      <c r="B22" s="1"/>
      <c r="C22" s="1"/>
      <c r="D22" s="1"/>
      <c r="E22" s="1"/>
      <c r="F22" s="1"/>
      <c r="G22" s="1"/>
      <c r="H22" s="1"/>
      <c r="I22" s="2"/>
      <c r="J22" s="3"/>
      <c r="K22" s="1"/>
      <c r="L22" s="1"/>
      <c r="M22" s="1"/>
      <c r="N22" s="4"/>
      <c r="O22" s="2"/>
      <c r="P22" s="4"/>
      <c r="Q22" s="2"/>
      <c r="R22" s="166"/>
      <c r="S22" s="170"/>
      <c r="T22" s="5" t="s">
        <v>264</v>
      </c>
      <c r="U22" s="5" t="s">
        <v>143</v>
      </c>
      <c r="V22" s="5" t="s">
        <v>273</v>
      </c>
      <c r="W22" s="5" t="s">
        <v>141</v>
      </c>
      <c r="X22" s="5" t="s">
        <v>149</v>
      </c>
      <c r="Y22" s="5" t="s">
        <v>200</v>
      </c>
      <c r="Z22" s="5" t="s">
        <v>224</v>
      </c>
      <c r="AA22" s="5" t="s">
        <v>221</v>
      </c>
    </row>
    <row r="23" spans="1:27" ht="12.75" hidden="1">
      <c r="A23" s="1"/>
      <c r="B23" s="1"/>
      <c r="C23" s="1"/>
      <c r="D23" s="1"/>
      <c r="E23" s="1"/>
      <c r="F23" s="1"/>
      <c r="G23" s="1"/>
      <c r="H23" s="1"/>
      <c r="I23" s="2"/>
      <c r="J23" s="3"/>
      <c r="K23" s="1"/>
      <c r="L23" s="1"/>
      <c r="M23" s="1"/>
      <c r="N23" s="4"/>
      <c r="O23" s="2"/>
      <c r="P23" s="4"/>
      <c r="Q23" s="2"/>
      <c r="R23" s="166"/>
      <c r="S23" s="170"/>
      <c r="T23" s="5">
        <v>-0.25</v>
      </c>
      <c r="U23" s="5">
        <v>0.1</v>
      </c>
      <c r="V23" s="5">
        <v>0.25</v>
      </c>
      <c r="W23" s="5">
        <v>0.5</v>
      </c>
      <c r="X23" s="5">
        <v>1</v>
      </c>
      <c r="Y23" s="5">
        <v>2</v>
      </c>
      <c r="Z23" s="5">
        <v>4</v>
      </c>
      <c r="AA23" s="5">
        <v>10</v>
      </c>
    </row>
    <row r="24" spans="1:28" ht="11.25">
      <c r="A24" s="161" t="s">
        <v>276</v>
      </c>
      <c r="B24" s="161" t="s">
        <v>127</v>
      </c>
      <c r="C24" s="161" t="s">
        <v>4</v>
      </c>
      <c r="D24" s="161" t="s">
        <v>0</v>
      </c>
      <c r="E24" s="161" t="s">
        <v>1</v>
      </c>
      <c r="F24" s="161" t="s">
        <v>980</v>
      </c>
      <c r="G24" s="161" t="s">
        <v>6</v>
      </c>
      <c r="H24" s="161" t="s">
        <v>129</v>
      </c>
      <c r="I24" s="162" t="s">
        <v>128</v>
      </c>
      <c r="J24" s="163" t="s">
        <v>5</v>
      </c>
      <c r="K24" s="161" t="s">
        <v>94</v>
      </c>
      <c r="L24" s="161" t="s">
        <v>2</v>
      </c>
      <c r="M24" s="161" t="s">
        <v>3</v>
      </c>
      <c r="N24" s="164" t="s">
        <v>133</v>
      </c>
      <c r="O24" s="162" t="s">
        <v>90</v>
      </c>
      <c r="P24" s="164" t="s">
        <v>157</v>
      </c>
      <c r="Q24" s="162" t="s">
        <v>130</v>
      </c>
      <c r="R24" s="167" t="s">
        <v>131</v>
      </c>
      <c r="S24" s="171" t="s">
        <v>132</v>
      </c>
      <c r="T24" s="161"/>
      <c r="U24" s="165"/>
      <c r="V24" s="165"/>
      <c r="W24" s="165"/>
      <c r="X24" s="165"/>
      <c r="Y24" s="165"/>
      <c r="Z24" s="165"/>
      <c r="AA24" s="165"/>
      <c r="AB24" s="175" t="s">
        <v>976</v>
      </c>
    </row>
    <row r="25" spans="1:28" ht="12" customHeight="1">
      <c r="A25" s="6">
        <v>1.1</v>
      </c>
      <c r="B25" s="6" t="s">
        <v>114</v>
      </c>
      <c r="C25" s="6" t="s">
        <v>7</v>
      </c>
      <c r="D25" s="6">
        <v>5</v>
      </c>
      <c r="E25" s="6">
        <v>4</v>
      </c>
      <c r="F25" s="6">
        <v>8</v>
      </c>
      <c r="G25" s="6">
        <v>20</v>
      </c>
      <c r="H25" s="6">
        <v>4</v>
      </c>
      <c r="I25" s="7">
        <f>(T25*$T$23)+(U25*$U$23)+(V25*$V$23)+(W25*$W$23)+(X25*$X$23)+(Y25*$Y$23)+(Z25*$Z$23)+(AA25*$AA$23)</f>
        <v>0.35</v>
      </c>
      <c r="J25" s="8">
        <f>H25+I25</f>
        <v>4.35</v>
      </c>
      <c r="K25" s="6">
        <v>5</v>
      </c>
      <c r="L25" s="6">
        <v>36</v>
      </c>
      <c r="M25" s="6">
        <v>1</v>
      </c>
      <c r="N25" s="9">
        <f>(((10-(((E25*3)+K25)/4))*5)+50)/100</f>
        <v>0.7875</v>
      </c>
      <c r="O25" s="7">
        <f>F25/(N25*7.85)</f>
        <v>1.2941057527044788</v>
      </c>
      <c r="P25" s="9">
        <f>(((D25-8.62)*5)+50)/100</f>
        <v>0.31900000000000006</v>
      </c>
      <c r="Q25" s="7">
        <f>O25*P25*J25</f>
        <v>1.7957658477403702</v>
      </c>
      <c r="R25" s="168">
        <f>Q25*(SQRT(L25/28))*100</f>
        <v>203.62070768674715</v>
      </c>
      <c r="S25" s="172">
        <f>R25/(G25+(((M25*3)+3)*20))</f>
        <v>1.4544336263339082</v>
      </c>
      <c r="T25" s="10"/>
      <c r="U25" s="5">
        <v>1</v>
      </c>
      <c r="V25" s="5">
        <v>1</v>
      </c>
      <c r="AB25" s="176">
        <f>S25/3.5</f>
        <v>0.4155524646668309</v>
      </c>
    </row>
    <row r="26" spans="1:28" ht="12" customHeight="1">
      <c r="A26" s="6">
        <v>1.2</v>
      </c>
      <c r="B26" s="11" t="s">
        <v>114</v>
      </c>
      <c r="C26" s="11" t="s">
        <v>8</v>
      </c>
      <c r="D26" s="11">
        <v>7</v>
      </c>
      <c r="E26" s="11">
        <v>6</v>
      </c>
      <c r="F26" s="11">
        <v>12</v>
      </c>
      <c r="G26" s="11">
        <v>30</v>
      </c>
      <c r="H26" s="11">
        <v>5</v>
      </c>
      <c r="I26" s="7">
        <f>(T26*$T$23)+(U26*$U$23)+(V26*$V$23)+(W26*$W$23)+(X26*$X$23)+(Y26*$Y$23)+(Z26*$Z$23)+(AA26*$AA$23)</f>
        <v>0.35</v>
      </c>
      <c r="J26" s="8">
        <f>H26+I26</f>
        <v>5.35</v>
      </c>
      <c r="K26" s="11">
        <v>5</v>
      </c>
      <c r="L26" s="11">
        <v>24</v>
      </c>
      <c r="M26" s="11">
        <v>1</v>
      </c>
      <c r="N26" s="9">
        <f>(((10-(((E26*3)+K26)/4))*5)+50)/100</f>
        <v>0.7125</v>
      </c>
      <c r="O26" s="7">
        <f>F26/(N26*7.85)</f>
        <v>2.1454911163258465</v>
      </c>
      <c r="P26" s="9">
        <f>(((D26-8.62)*5)+50)/100</f>
        <v>0.41900000000000004</v>
      </c>
      <c r="Q26" s="7">
        <f>O26*P26*J26</f>
        <v>4.809440160911834</v>
      </c>
      <c r="R26" s="168">
        <f>Q26*(SQRT(L26/28))*100</f>
        <v>445.2676369625509</v>
      </c>
      <c r="S26" s="172">
        <f>R26/(G26+(((M26*3)+3)*20))</f>
        <v>2.968450913083673</v>
      </c>
      <c r="T26" s="10"/>
      <c r="U26" s="5">
        <v>1</v>
      </c>
      <c r="V26" s="5">
        <v>1</v>
      </c>
      <c r="AB26" s="176">
        <f>S26/3.5</f>
        <v>0.8481288323096209</v>
      </c>
    </row>
    <row r="27" spans="1:28" ht="12" customHeight="1">
      <c r="A27" s="6">
        <v>1.3</v>
      </c>
      <c r="B27" s="11" t="s">
        <v>114</v>
      </c>
      <c r="C27" s="11" t="s">
        <v>9</v>
      </c>
      <c r="D27" s="11">
        <v>6</v>
      </c>
      <c r="E27" s="11">
        <v>4</v>
      </c>
      <c r="F27" s="11">
        <v>10</v>
      </c>
      <c r="G27" s="11">
        <v>30</v>
      </c>
      <c r="H27" s="11">
        <v>10</v>
      </c>
      <c r="I27" s="7">
        <f>(T27*$T$23)+(U27*$U$23)+(V27*$V$23)+(W27*$W$23)+(X27*$X$23)+(Y27*$Y$23)+(Z27*$Z$23)+(AA27*$AA$23)</f>
        <v>0.1</v>
      </c>
      <c r="J27" s="8">
        <f>H27+I27</f>
        <v>10.1</v>
      </c>
      <c r="K27" s="11">
        <v>5</v>
      </c>
      <c r="L27" s="11">
        <v>24</v>
      </c>
      <c r="M27" s="11">
        <v>1</v>
      </c>
      <c r="N27" s="9">
        <f>(((10-(((E27*3)+K27)/4))*5)+50)/100</f>
        <v>0.7875</v>
      </c>
      <c r="O27" s="7">
        <f>F27/(N27*7.85)</f>
        <v>1.6176321908805986</v>
      </c>
      <c r="P27" s="9">
        <f>(((D27-8.62)*5)+50)/100</f>
        <v>0.36900000000000005</v>
      </c>
      <c r="Q27" s="7">
        <f>O27*P27*J27</f>
        <v>6.028753412192903</v>
      </c>
      <c r="R27" s="168">
        <f>Q27*(SQRT(L27/28))*100</f>
        <v>558.1541085580543</v>
      </c>
      <c r="S27" s="172">
        <f>R27/(G27+(((M27*3)+3)*20))</f>
        <v>3.721027390387029</v>
      </c>
      <c r="T27" s="10"/>
      <c r="U27" s="5">
        <v>1</v>
      </c>
      <c r="AB27" s="176">
        <f>S27/3.5</f>
        <v>1.0631506829677224</v>
      </c>
    </row>
    <row r="28" spans="1:28" ht="12" customHeight="1">
      <c r="A28" s="6">
        <v>1.4</v>
      </c>
      <c r="B28" s="11" t="s">
        <v>114</v>
      </c>
      <c r="C28" s="11" t="s">
        <v>10</v>
      </c>
      <c r="D28" s="11">
        <v>6</v>
      </c>
      <c r="E28" s="11">
        <v>6</v>
      </c>
      <c r="F28" s="11">
        <v>14</v>
      </c>
      <c r="G28" s="11">
        <v>60</v>
      </c>
      <c r="H28" s="11">
        <v>5</v>
      </c>
      <c r="I28" s="7">
        <f>(T28*$T$23)+(U28*$U$23)+(V28*$V$23)+(W28*$W$23)+(X28*$X$23)+(Y28*$Y$23)+(Z28*$Z$23)+(AA28*$AA$23)</f>
        <v>3.2</v>
      </c>
      <c r="J28" s="8">
        <f>H28+I28</f>
        <v>8.2</v>
      </c>
      <c r="K28" s="11">
        <v>10</v>
      </c>
      <c r="L28" s="11">
        <v>24</v>
      </c>
      <c r="M28" s="11">
        <v>2</v>
      </c>
      <c r="N28" s="9">
        <f>(((10-(((E28*3)+K28)/4))*5)+50)/100</f>
        <v>0.65</v>
      </c>
      <c r="O28" s="7">
        <f>F28/(N28*7.85)</f>
        <v>2.7437530622243997</v>
      </c>
      <c r="P28" s="9">
        <f>(((D28-8.62)*5)+50)/100</f>
        <v>0.36900000000000005</v>
      </c>
      <c r="Q28" s="7">
        <f>O28*P28*J28</f>
        <v>8.30204801567859</v>
      </c>
      <c r="R28" s="168">
        <f>Q28*(SQRT(L28/28))*100</f>
        <v>768.6202922192065</v>
      </c>
      <c r="S28" s="172">
        <f>R28/(G28+(((M28*3)+3)*20))</f>
        <v>3.20258455091336</v>
      </c>
      <c r="T28" s="10"/>
      <c r="U28" s="5">
        <v>2</v>
      </c>
      <c r="X28" s="5">
        <v>1</v>
      </c>
      <c r="Y28" s="5">
        <v>1</v>
      </c>
      <c r="AB28" s="176">
        <f>S28/6.2</f>
        <v>0.5165458953086065</v>
      </c>
    </row>
    <row r="29" spans="1:28" ht="12" customHeight="1">
      <c r="A29" s="6">
        <v>1.5</v>
      </c>
      <c r="B29" s="11" t="s">
        <v>114</v>
      </c>
      <c r="C29" s="11" t="s">
        <v>11</v>
      </c>
      <c r="D29" s="11">
        <v>10</v>
      </c>
      <c r="E29" s="11">
        <v>7</v>
      </c>
      <c r="F29" s="11">
        <v>15</v>
      </c>
      <c r="G29" s="11">
        <v>70</v>
      </c>
      <c r="H29" s="11">
        <v>7</v>
      </c>
      <c r="I29" s="7">
        <f>(T29*$T$23)+(U29*$U$23)+(V29*$V$23)+(W29*$W$23)+(X29*$X$23)+(Y29*$Y$23)+(Z29*$Z$23)+(AA29*$AA$23)</f>
        <v>0.30000000000000004</v>
      </c>
      <c r="J29" s="8">
        <f>H29+I29</f>
        <v>7.3</v>
      </c>
      <c r="K29" s="11">
        <v>5</v>
      </c>
      <c r="L29" s="11">
        <v>40</v>
      </c>
      <c r="M29" s="11">
        <v>2</v>
      </c>
      <c r="N29" s="9">
        <f>(((10-(((E29*3)+K29)/4))*5)+50)/100</f>
        <v>0.675</v>
      </c>
      <c r="O29" s="7">
        <f>F29/(N29*7.85)</f>
        <v>2.8308563340410475</v>
      </c>
      <c r="P29" s="9">
        <f>(((D29-8.62)*5)+50)/100</f>
        <v>0.5690000000000001</v>
      </c>
      <c r="Q29" s="7">
        <f>O29*P29*J29</f>
        <v>11.7585279547063</v>
      </c>
      <c r="R29" s="168">
        <f>Q29*(SQRT(L29/28))*100</f>
        <v>1405.4129015123203</v>
      </c>
      <c r="S29" s="172">
        <f>R29/(G29+(((M29*3)+3)*20))</f>
        <v>5.621651606049281</v>
      </c>
      <c r="T29" s="10"/>
      <c r="U29" s="5">
        <v>3</v>
      </c>
      <c r="AB29" s="176">
        <f>S29/6.2</f>
        <v>0.9067180009756904</v>
      </c>
    </row>
    <row r="30" spans="1:28" ht="12" customHeight="1">
      <c r="A30" s="6">
        <v>1.6</v>
      </c>
      <c r="B30" s="11" t="s">
        <v>114</v>
      </c>
      <c r="C30" s="11" t="s">
        <v>12</v>
      </c>
      <c r="D30" s="11">
        <v>10</v>
      </c>
      <c r="E30" s="11">
        <v>8</v>
      </c>
      <c r="F30" s="11">
        <v>16</v>
      </c>
      <c r="G30" s="11">
        <v>120</v>
      </c>
      <c r="H30" s="11">
        <v>7</v>
      </c>
      <c r="I30" s="7">
        <f>(T30*$T$23)+(U30*$U$23)+(V30*$V$23)+(W30*$W$23)+(X30*$X$23)+(Y30*$Y$23)+(Z30*$Z$23)+(AA30*$AA$23)</f>
        <v>2.95</v>
      </c>
      <c r="J30" s="8">
        <f>H30+I30</f>
        <v>9.95</v>
      </c>
      <c r="K30" s="11">
        <v>14</v>
      </c>
      <c r="L30" s="11">
        <v>36</v>
      </c>
      <c r="M30" s="11">
        <v>3</v>
      </c>
      <c r="N30" s="9">
        <f>(((10-(((E30*3)+K30)/4))*5)+50)/100</f>
        <v>0.525</v>
      </c>
      <c r="O30" s="7">
        <f>F30/(N30*7.85)</f>
        <v>3.8823172581134364</v>
      </c>
      <c r="P30" s="9">
        <f>(((D30-8.62)*5)+50)/100</f>
        <v>0.5690000000000001</v>
      </c>
      <c r="Q30" s="7">
        <f>O30*P30*J30</f>
        <v>21.979933272672124</v>
      </c>
      <c r="R30" s="168">
        <f>Q30*(SQRT(L30/28))*100</f>
        <v>2492.2901688550496</v>
      </c>
      <c r="S30" s="172">
        <f>R30/(G30+(((M30*3)+3)*20))</f>
        <v>6.923028246819582</v>
      </c>
      <c r="T30" s="10"/>
      <c r="U30" s="5">
        <v>2</v>
      </c>
      <c r="V30" s="5">
        <v>1</v>
      </c>
      <c r="W30" s="5">
        <v>1</v>
      </c>
      <c r="Y30" s="5">
        <v>1</v>
      </c>
      <c r="AB30" s="176">
        <f>S30/11.4</f>
        <v>0.6072831795455773</v>
      </c>
    </row>
    <row r="31" spans="1:28" ht="12" customHeight="1">
      <c r="A31" s="6">
        <v>1.7</v>
      </c>
      <c r="B31" s="11" t="s">
        <v>114</v>
      </c>
      <c r="C31" s="11" t="s">
        <v>92</v>
      </c>
      <c r="D31" s="11">
        <v>14</v>
      </c>
      <c r="E31" s="11">
        <v>10</v>
      </c>
      <c r="F31" s="11">
        <v>20</v>
      </c>
      <c r="G31" s="11">
        <v>180</v>
      </c>
      <c r="H31" s="11">
        <v>9</v>
      </c>
      <c r="I31" s="7">
        <f>(T31*$T$23)+(U31*$U$23)+(V31*$V$23)+(W31*$W$23)+(X31*$X$23)+(Y31*$Y$23)+(Z31*$Z$23)+(AA31*$AA$23)</f>
        <v>2.95</v>
      </c>
      <c r="J31" s="8">
        <f>H31+I31</f>
        <v>11.95</v>
      </c>
      <c r="K31" s="11">
        <v>12</v>
      </c>
      <c r="L31" s="11">
        <v>40</v>
      </c>
      <c r="M31" s="11">
        <v>3</v>
      </c>
      <c r="N31" s="9">
        <f>(((10-(((E31*3)+K31)/4))*5)+50)/100</f>
        <v>0.475</v>
      </c>
      <c r="O31" s="7">
        <f>F31/(N31*7.85)</f>
        <v>5.363727790814616</v>
      </c>
      <c r="P31" s="9">
        <f>(((D31-8.62)*5)+50)/100</f>
        <v>0.769</v>
      </c>
      <c r="Q31" s="7">
        <f>O31*P31*J31</f>
        <v>49.29024472008046</v>
      </c>
      <c r="R31" s="168">
        <f>Q31*(SQRT(L31/28))*100</f>
        <v>5891.31106505337</v>
      </c>
      <c r="S31" s="172">
        <f>R31/(G31+(((M31*3)+3)*20))</f>
        <v>14.02693110726993</v>
      </c>
      <c r="T31" s="10"/>
      <c r="U31" s="5">
        <v>2</v>
      </c>
      <c r="V31" s="5">
        <v>1</v>
      </c>
      <c r="W31" s="5">
        <v>1</v>
      </c>
      <c r="X31" s="5">
        <v>2</v>
      </c>
      <c r="AB31" s="176">
        <f>S31/11.4</f>
        <v>1.230432553269292</v>
      </c>
    </row>
    <row r="32" spans="1:28" ht="12" customHeight="1">
      <c r="A32" s="6">
        <v>1.8</v>
      </c>
      <c r="B32" s="11" t="s">
        <v>114</v>
      </c>
      <c r="C32" s="11" t="s">
        <v>134</v>
      </c>
      <c r="D32" s="11">
        <v>10</v>
      </c>
      <c r="E32" s="11">
        <v>11</v>
      </c>
      <c r="F32" s="11">
        <v>24</v>
      </c>
      <c r="G32" s="11">
        <v>150</v>
      </c>
      <c r="H32" s="11">
        <v>12</v>
      </c>
      <c r="I32" s="7">
        <f>(T32*$T$23)+(U32*$U$23)+(V32*$V$23)+(W32*$W$23)+(X32*$X$23)+(Y32*$Y$23)+(Z32*$Z$23)+(AA32*$AA$23)</f>
        <v>1.1</v>
      </c>
      <c r="J32" s="8">
        <f>H32+I32</f>
        <v>13.1</v>
      </c>
      <c r="K32" s="11">
        <v>8</v>
      </c>
      <c r="L32" s="11">
        <v>24</v>
      </c>
      <c r="M32" s="11">
        <v>3</v>
      </c>
      <c r="N32" s="9">
        <f>(((10-(((E32*3)+K32)/4))*5)+50)/100</f>
        <v>0.4875</v>
      </c>
      <c r="O32" s="7">
        <f>F32/(N32*7.85)</f>
        <v>6.271435570798628</v>
      </c>
      <c r="P32" s="9">
        <f>(((D32-8.62)*5)+50)/100</f>
        <v>0.5690000000000001</v>
      </c>
      <c r="Q32" s="7">
        <f>O32*P32*J32</f>
        <v>46.7466536011759</v>
      </c>
      <c r="R32" s="168">
        <f>Q32*(SQRT(L32/28))*100</f>
        <v>4327.899150107357</v>
      </c>
      <c r="S32" s="172">
        <f>R32/(G32+(((M32*3)+3)*20))</f>
        <v>11.097177307967582</v>
      </c>
      <c r="T32" s="10">
        <v>1</v>
      </c>
      <c r="U32" s="5">
        <v>1</v>
      </c>
      <c r="V32" s="5">
        <v>3</v>
      </c>
      <c r="W32" s="5">
        <v>1</v>
      </c>
      <c r="AB32" s="176">
        <f>S32/11.4</f>
        <v>0.9734366059620686</v>
      </c>
    </row>
    <row r="33" spans="1:28" ht="12" customHeight="1">
      <c r="A33" s="6">
        <v>1.9</v>
      </c>
      <c r="B33" s="11" t="s">
        <v>114</v>
      </c>
      <c r="C33" s="11" t="s">
        <v>93</v>
      </c>
      <c r="D33" s="11">
        <v>14</v>
      </c>
      <c r="E33" s="11">
        <v>12</v>
      </c>
      <c r="F33" s="11">
        <f>22*1.25</f>
        <v>27.5</v>
      </c>
      <c r="G33" s="11">
        <v>300</v>
      </c>
      <c r="H33" s="11">
        <v>11</v>
      </c>
      <c r="I33" s="7">
        <f>(T33*$T$23)+(U33*$U$23)+(V33*$V$23)+(W33*$W$23)+(X33*$X$23)+(Y33*$Y$23)+(Z33*$Z$23)+(AA33*$AA$23)</f>
        <v>9.05</v>
      </c>
      <c r="J33" s="8">
        <f>H33+I33</f>
        <v>20.05</v>
      </c>
      <c r="K33" s="11">
        <v>16</v>
      </c>
      <c r="L33" s="11">
        <v>40</v>
      </c>
      <c r="M33" s="11">
        <v>4</v>
      </c>
      <c r="N33" s="9">
        <f>(((10-(((E33*3)+K33)/4))*5)+50)/100</f>
        <v>0.35</v>
      </c>
      <c r="O33" s="7">
        <f>F33/(N33*7.85)</f>
        <v>10.009099181073704</v>
      </c>
      <c r="P33" s="9">
        <f>(((D33-8.62)*5)+50)/100</f>
        <v>0.769</v>
      </c>
      <c r="Q33" s="7">
        <f>O33*P33*J33</f>
        <v>154.32479526842587</v>
      </c>
      <c r="R33" s="168">
        <f>Q33*(SQRT(L33/28))*100</f>
        <v>18445.341043449564</v>
      </c>
      <c r="S33" s="172">
        <f>R33/(G33+(((M33*3)+3)*20))</f>
        <v>30.74223507241594</v>
      </c>
      <c r="T33" s="10"/>
      <c r="U33" s="5">
        <v>3</v>
      </c>
      <c r="V33" s="5">
        <v>1</v>
      </c>
      <c r="W33" s="5">
        <v>1</v>
      </c>
      <c r="X33" s="5">
        <v>2</v>
      </c>
      <c r="Y33" s="5">
        <v>1</v>
      </c>
      <c r="Z33" s="5">
        <v>1</v>
      </c>
      <c r="AB33" s="176">
        <f>S33/30.8</f>
        <v>0.9981245153381799</v>
      </c>
    </row>
    <row r="34" spans="1:28" ht="12" customHeight="1">
      <c r="A34" s="6">
        <v>2.1</v>
      </c>
      <c r="B34" s="6" t="s">
        <v>115</v>
      </c>
      <c r="C34" s="6" t="s">
        <v>13</v>
      </c>
      <c r="D34" s="6">
        <v>5</v>
      </c>
      <c r="E34" s="6">
        <v>5</v>
      </c>
      <c r="F34" s="6">
        <v>10</v>
      </c>
      <c r="G34" s="6">
        <v>20</v>
      </c>
      <c r="H34" s="6">
        <v>5</v>
      </c>
      <c r="I34" s="7">
        <f>(T34*$T$23)+(U34*$U$23)+(V34*$V$23)+(W34*$W$23)+(X34*$X$23)+(Y34*$Y$23)+(Z34*$Z$23)+(AA34*$AA$23)</f>
        <v>1.25</v>
      </c>
      <c r="J34" s="8">
        <f>H34+I34</f>
        <v>6.25</v>
      </c>
      <c r="K34" s="6">
        <v>5</v>
      </c>
      <c r="L34" s="6">
        <v>24</v>
      </c>
      <c r="M34" s="6">
        <v>1</v>
      </c>
      <c r="N34" s="9">
        <f>(((10-(((E34*3)+K34)/4))*5)+50)/100</f>
        <v>0.75</v>
      </c>
      <c r="O34" s="7">
        <f>F34/(N34*7.85)</f>
        <v>1.6985138004246287</v>
      </c>
      <c r="P34" s="9">
        <f>(((D34-8.62)*5)+50)/100</f>
        <v>0.31900000000000006</v>
      </c>
      <c r="Q34" s="7">
        <f>O34*P34*J34</f>
        <v>3.386411889596604</v>
      </c>
      <c r="R34" s="168">
        <f>Q34*(SQRT(L34/28))*100</f>
        <v>313.52081934972824</v>
      </c>
      <c r="S34" s="172">
        <f>R34/(G34+(((M34*3)+3)*20))</f>
        <v>2.2394344239266304</v>
      </c>
      <c r="T34" s="10"/>
      <c r="V34" s="5">
        <v>1</v>
      </c>
      <c r="X34" s="5">
        <v>1</v>
      </c>
      <c r="AB34" s="176">
        <f>S34/3.5</f>
        <v>0.6398384068361801</v>
      </c>
    </row>
    <row r="35" spans="1:28" ht="12" customHeight="1">
      <c r="A35" s="6">
        <v>2.2</v>
      </c>
      <c r="B35" s="11" t="s">
        <v>115</v>
      </c>
      <c r="C35" s="11" t="s">
        <v>14</v>
      </c>
      <c r="D35" s="11">
        <v>7</v>
      </c>
      <c r="E35" s="11">
        <v>7</v>
      </c>
      <c r="F35" s="11">
        <v>12</v>
      </c>
      <c r="G35" s="11">
        <v>35</v>
      </c>
      <c r="H35" s="11">
        <v>5</v>
      </c>
      <c r="I35" s="7">
        <f>(T35*$T$23)+(U35*$U$23)+(V35*$V$23)+(W35*$W$23)+(X35*$X$23)+(Y35*$Y$23)+(Z35*$Z$23)+(AA35*$AA$23)</f>
        <v>1</v>
      </c>
      <c r="J35" s="8">
        <f>H35+I35</f>
        <v>6</v>
      </c>
      <c r="K35" s="11">
        <v>5</v>
      </c>
      <c r="L35" s="11">
        <v>24</v>
      </c>
      <c r="M35" s="11">
        <v>1</v>
      </c>
      <c r="N35" s="9">
        <f>(((10-(((E35*3)+K35)/4))*5)+50)/100</f>
        <v>0.675</v>
      </c>
      <c r="O35" s="7">
        <f>F35/(N35*7.85)</f>
        <v>2.264685067232838</v>
      </c>
      <c r="P35" s="9">
        <f>(((D35-8.62)*5)+50)/100</f>
        <v>0.41900000000000004</v>
      </c>
      <c r="Q35" s="7">
        <f>O35*P35*J35</f>
        <v>5.693418259023355</v>
      </c>
      <c r="R35" s="168">
        <f>Q35*(SQRT(L35/28))*100</f>
        <v>527.1081060615868</v>
      </c>
      <c r="S35" s="172">
        <f>R35/(G35+(((M35*3)+3)*20))</f>
        <v>3.4006974584618503</v>
      </c>
      <c r="T35" s="10"/>
      <c r="V35" s="5">
        <v>2</v>
      </c>
      <c r="W35" s="5">
        <v>1</v>
      </c>
      <c r="AB35" s="176">
        <f>S35/3.5</f>
        <v>0.9716278452748144</v>
      </c>
    </row>
    <row r="36" spans="1:28" ht="12" customHeight="1">
      <c r="A36" s="6">
        <v>2.3</v>
      </c>
      <c r="B36" s="11" t="s">
        <v>115</v>
      </c>
      <c r="C36" s="11" t="s">
        <v>15</v>
      </c>
      <c r="D36" s="11">
        <v>5</v>
      </c>
      <c r="E36" s="11">
        <v>5</v>
      </c>
      <c r="F36" s="11">
        <v>10</v>
      </c>
      <c r="G36" s="11">
        <v>30</v>
      </c>
      <c r="H36" s="11">
        <v>8</v>
      </c>
      <c r="I36" s="7">
        <f>(T36*$T$23)+(U36*$U$23)+(V36*$V$23)+(W36*$W$23)+(X36*$X$23)+(Y36*$Y$23)+(Z36*$Z$23)+(AA36*$AA$23)</f>
        <v>0.25</v>
      </c>
      <c r="J36" s="8">
        <f>H36+I36</f>
        <v>8.25</v>
      </c>
      <c r="K36" s="11">
        <v>5</v>
      </c>
      <c r="L36" s="11">
        <v>24</v>
      </c>
      <c r="M36" s="11">
        <v>1</v>
      </c>
      <c r="N36" s="9">
        <f>(((10-(((E36*3)+K36)/4))*5)+50)/100</f>
        <v>0.75</v>
      </c>
      <c r="O36" s="7">
        <f>F36/(N36*7.85)</f>
        <v>1.6985138004246287</v>
      </c>
      <c r="P36" s="9">
        <f>(((D36-8.62)*5)+50)/100</f>
        <v>0.31900000000000006</v>
      </c>
      <c r="Q36" s="7">
        <f>O36*P36*J36</f>
        <v>4.470063694267518</v>
      </c>
      <c r="R36" s="168">
        <f>Q36*(SQRT(L36/28))*100</f>
        <v>413.8474815416413</v>
      </c>
      <c r="S36" s="172">
        <f>R36/(G36+(((M36*3)+3)*20))</f>
        <v>2.7589832102776084</v>
      </c>
      <c r="T36" s="10"/>
      <c r="V36" s="5">
        <v>1</v>
      </c>
      <c r="AB36" s="176">
        <f>S36/3.5</f>
        <v>0.7882809172221739</v>
      </c>
    </row>
    <row r="37" spans="1:28" ht="12" customHeight="1">
      <c r="A37" s="6">
        <v>2.4</v>
      </c>
      <c r="B37" s="11" t="s">
        <v>115</v>
      </c>
      <c r="C37" s="11" t="s">
        <v>17</v>
      </c>
      <c r="D37" s="11">
        <v>9</v>
      </c>
      <c r="E37" s="11">
        <v>8</v>
      </c>
      <c r="F37" s="11">
        <v>16</v>
      </c>
      <c r="G37" s="11">
        <v>90</v>
      </c>
      <c r="H37" s="11">
        <v>7</v>
      </c>
      <c r="I37" s="7">
        <f>(T37*$T$23)+(U37*$U$23)+(V37*$V$23)+(W37*$W$23)+(X37*$X$23)+(Y37*$Y$23)+(Z37*$Z$23)+(AA37*$AA$23)</f>
        <v>1.2</v>
      </c>
      <c r="J37" s="8">
        <f>H37+I37</f>
        <v>8.2</v>
      </c>
      <c r="K37" s="11">
        <v>6</v>
      </c>
      <c r="L37" s="11">
        <v>40</v>
      </c>
      <c r="M37" s="11">
        <v>2</v>
      </c>
      <c r="N37" s="9">
        <f>(((10-(((E37*3)+K37)/4))*5)+50)/100</f>
        <v>0.625</v>
      </c>
      <c r="O37" s="7">
        <f>F37/(N37*7.85)</f>
        <v>3.261146496815287</v>
      </c>
      <c r="P37" s="9">
        <f>(((D37-8.62)*5)+50)/100</f>
        <v>0.519</v>
      </c>
      <c r="Q37" s="7">
        <f>O37*P37*J37</f>
        <v>13.878787261146497</v>
      </c>
      <c r="R37" s="168">
        <f>Q37*(SQRT(L37/28))*100</f>
        <v>1658.8323597388026</v>
      </c>
      <c r="S37" s="172">
        <f>R37/(G37+(((M37*3)+3)*20))</f>
        <v>6.143823554588158</v>
      </c>
      <c r="T37" s="10">
        <v>1</v>
      </c>
      <c r="U37" s="5">
        <v>2</v>
      </c>
      <c r="V37" s="5">
        <v>1</v>
      </c>
      <c r="X37" s="5">
        <v>1</v>
      </c>
      <c r="AB37" s="176">
        <f>S37/6.2</f>
        <v>0.99093928299809</v>
      </c>
    </row>
    <row r="38" spans="1:28" ht="12" customHeight="1">
      <c r="A38" s="6">
        <v>2.5</v>
      </c>
      <c r="B38" s="11" t="s">
        <v>115</v>
      </c>
      <c r="C38" s="11" t="s">
        <v>16</v>
      </c>
      <c r="D38" s="11">
        <v>9</v>
      </c>
      <c r="E38" s="11">
        <v>9</v>
      </c>
      <c r="F38" s="11">
        <v>15</v>
      </c>
      <c r="G38" s="11">
        <v>90</v>
      </c>
      <c r="H38" s="11">
        <v>7</v>
      </c>
      <c r="I38" s="7">
        <f>(T38*$T$23)+(U38*$U$23)+(V38*$V$23)+(W38*$W$23)+(X38*$X$23)+(Y38*$Y$23)+(Z38*$Z$23)+(AA38*$AA$23)</f>
        <v>3.35</v>
      </c>
      <c r="J38" s="8">
        <f>H38+I38</f>
        <v>10.35</v>
      </c>
      <c r="K38" s="11">
        <v>13</v>
      </c>
      <c r="L38" s="11">
        <v>28</v>
      </c>
      <c r="M38" s="11">
        <v>2</v>
      </c>
      <c r="N38" s="9">
        <f>(((10-(((E38*3)+K38)/4))*5)+50)/100</f>
        <v>0.5</v>
      </c>
      <c r="O38" s="7">
        <f>F38/(N38*7.85)</f>
        <v>3.821656050955414</v>
      </c>
      <c r="P38" s="9">
        <f>(((D38-8.62)*5)+50)/100</f>
        <v>0.519</v>
      </c>
      <c r="Q38" s="7">
        <f>O38*P38*J38</f>
        <v>20.528598726114648</v>
      </c>
      <c r="R38" s="168">
        <f>Q38*(SQRT(L38/28))*100</f>
        <v>2052.8598726114647</v>
      </c>
      <c r="S38" s="172">
        <f>R38/(G38+(((M38*3)+3)*20))</f>
        <v>7.603184713375795</v>
      </c>
      <c r="T38" s="10"/>
      <c r="U38" s="5">
        <v>1</v>
      </c>
      <c r="V38" s="5">
        <v>1</v>
      </c>
      <c r="W38" s="5">
        <v>2</v>
      </c>
      <c r="X38" s="5">
        <v>2</v>
      </c>
      <c r="AB38" s="176">
        <f>S38/6.2</f>
        <v>1.226320115060612</v>
      </c>
    </row>
    <row r="39" spans="1:28" ht="12" customHeight="1">
      <c r="A39" s="6">
        <v>2.6</v>
      </c>
      <c r="B39" s="11" t="s">
        <v>115</v>
      </c>
      <c r="C39" s="11" t="s">
        <v>18</v>
      </c>
      <c r="D39" s="11">
        <v>12</v>
      </c>
      <c r="E39" s="11">
        <v>9</v>
      </c>
      <c r="F39" s="11">
        <f>15*1.25</f>
        <v>18.75</v>
      </c>
      <c r="G39" s="11">
        <v>140</v>
      </c>
      <c r="H39" s="11">
        <v>8</v>
      </c>
      <c r="I39" s="7">
        <f>(T39*$T$23)+(U39*$U$23)+(V39*$V$23)+(W39*$W$23)+(X39*$X$23)+(Y39*$Y$23)+(Z39*$Z$23)+(AA39*$AA$23)</f>
        <v>5.55</v>
      </c>
      <c r="J39" s="8">
        <f>H39+I39</f>
        <v>13.55</v>
      </c>
      <c r="K39" s="11">
        <v>8</v>
      </c>
      <c r="L39" s="11">
        <v>40</v>
      </c>
      <c r="M39" s="11">
        <v>3</v>
      </c>
      <c r="N39" s="9">
        <f>(((10-(((E39*3)+K39)/4))*5)+50)/100</f>
        <v>0.5625</v>
      </c>
      <c r="O39" s="7">
        <f>F39/(N39*7.85)</f>
        <v>4.246284501061572</v>
      </c>
      <c r="P39" s="9">
        <f>(((D39-8.62)*5)+50)/100</f>
        <v>0.669</v>
      </c>
      <c r="Q39" s="7">
        <f>O39*P39*J39</f>
        <v>38.4923566878981</v>
      </c>
      <c r="R39" s="168">
        <f>Q39*(SQRT(L39/28))*100</f>
        <v>4600.716595407989</v>
      </c>
      <c r="S39" s="172">
        <f>R39/(G39+(((M39*3)+3)*20))</f>
        <v>12.107148935284181</v>
      </c>
      <c r="T39" s="10"/>
      <c r="U39" s="5">
        <v>3</v>
      </c>
      <c r="V39" s="5">
        <v>1</v>
      </c>
      <c r="X39" s="5">
        <v>1</v>
      </c>
      <c r="Z39" s="5">
        <v>1</v>
      </c>
      <c r="AB39" s="176">
        <f>S39/11.4</f>
        <v>1.0620306083582616</v>
      </c>
    </row>
    <row r="40" spans="1:28" ht="12" customHeight="1">
      <c r="A40" s="6">
        <v>2.7</v>
      </c>
      <c r="B40" s="11" t="s">
        <v>115</v>
      </c>
      <c r="C40" s="11" t="s">
        <v>19</v>
      </c>
      <c r="D40" s="11">
        <v>13</v>
      </c>
      <c r="E40" s="11">
        <v>11</v>
      </c>
      <c r="F40" s="11">
        <v>22</v>
      </c>
      <c r="G40" s="11">
        <v>170</v>
      </c>
      <c r="H40" s="11">
        <v>9</v>
      </c>
      <c r="I40" s="7">
        <f>(T40*$T$23)+(U40*$U$23)+(V40*$V$23)+(W40*$W$23)+(X40*$X$23)+(Y40*$Y$23)+(Z40*$Z$23)+(AA40*$AA$23)</f>
        <v>0.35</v>
      </c>
      <c r="J40" s="8">
        <f>H40+I40</f>
        <v>9.35</v>
      </c>
      <c r="K40" s="11">
        <v>8</v>
      </c>
      <c r="L40" s="11">
        <v>40</v>
      </c>
      <c r="M40" s="11">
        <v>3</v>
      </c>
      <c r="N40" s="9">
        <f>(((10-(((E40*3)+K40)/4))*5)+50)/100</f>
        <v>0.4875</v>
      </c>
      <c r="O40" s="7">
        <f>F40/(N40*7.85)</f>
        <v>5.748815939898742</v>
      </c>
      <c r="P40" s="9">
        <f>(((D40-8.62)*5)+50)/100</f>
        <v>0.7190000000000001</v>
      </c>
      <c r="Q40" s="7">
        <f>O40*P40*J40</f>
        <v>38.64727747836028</v>
      </c>
      <c r="R40" s="168">
        <f>Q40*(SQRT(L40/28))*100</f>
        <v>4619.233171502098</v>
      </c>
      <c r="S40" s="172">
        <f>R40/(G40+(((M40*3)+3)*20))</f>
        <v>11.266422369517313</v>
      </c>
      <c r="T40" s="10"/>
      <c r="U40" s="5">
        <v>1</v>
      </c>
      <c r="V40" s="5">
        <v>1</v>
      </c>
      <c r="AB40" s="176">
        <f>S40/11.4</f>
        <v>0.9882826639927468</v>
      </c>
    </row>
    <row r="41" spans="1:28" ht="12" customHeight="1">
      <c r="A41" s="6">
        <v>2.8</v>
      </c>
      <c r="B41" s="11" t="s">
        <v>115</v>
      </c>
      <c r="C41" s="11" t="s">
        <v>150</v>
      </c>
      <c r="D41" s="11">
        <v>10</v>
      </c>
      <c r="E41" s="11">
        <v>10</v>
      </c>
      <c r="F41" s="11">
        <v>15</v>
      </c>
      <c r="G41" s="11">
        <v>150</v>
      </c>
      <c r="H41" s="11">
        <v>8</v>
      </c>
      <c r="I41" s="7">
        <f>(T41*$T$23)+(U41*$U$23)+(V41*$V$23)+(W41*$W$23)+(X41*$X$23)+(Y41*$Y$23)+(Z41*$Z$23)+(AA41*$AA$23)</f>
        <v>6.6</v>
      </c>
      <c r="J41" s="8">
        <f>H41+I41</f>
        <v>14.6</v>
      </c>
      <c r="K41" s="11">
        <v>14</v>
      </c>
      <c r="L41" s="11">
        <v>36</v>
      </c>
      <c r="M41" s="11">
        <v>3</v>
      </c>
      <c r="N41" s="9">
        <f>(((10-(((E41*3)+K41)/4))*5)+50)/100</f>
        <v>0.45</v>
      </c>
      <c r="O41" s="7">
        <f>F41/(N41*7.85)</f>
        <v>4.246284501061571</v>
      </c>
      <c r="P41" s="9">
        <f>(((D41-8.62)*5)+50)/100</f>
        <v>0.5690000000000001</v>
      </c>
      <c r="Q41" s="7">
        <f>O41*P41*J41</f>
        <v>35.2755838641189</v>
      </c>
      <c r="R41" s="168">
        <f>Q41*(SQRT(L41/28))*100</f>
        <v>3999.87523958835</v>
      </c>
      <c r="S41" s="172">
        <f>R41/(G41+(((M41*3)+3)*20))</f>
        <v>10.256090357918845</v>
      </c>
      <c r="T41" s="10">
        <v>1</v>
      </c>
      <c r="U41" s="5">
        <v>1</v>
      </c>
      <c r="V41" s="5">
        <v>1</v>
      </c>
      <c r="W41" s="5">
        <v>3</v>
      </c>
      <c r="X41" s="5">
        <v>1</v>
      </c>
      <c r="Z41" s="5">
        <v>1</v>
      </c>
      <c r="AB41" s="176">
        <f>S41/11.4</f>
        <v>0.8996570489402496</v>
      </c>
    </row>
    <row r="42" spans="1:28" ht="12" customHeight="1">
      <c r="A42" s="6">
        <v>2.9</v>
      </c>
      <c r="B42" s="11" t="s">
        <v>115</v>
      </c>
      <c r="C42" s="11" t="s">
        <v>20</v>
      </c>
      <c r="D42" s="11">
        <v>15</v>
      </c>
      <c r="E42" s="11">
        <v>15</v>
      </c>
      <c r="F42" s="11">
        <v>32</v>
      </c>
      <c r="G42" s="11">
        <v>300</v>
      </c>
      <c r="H42" s="11">
        <v>12</v>
      </c>
      <c r="I42" s="7">
        <f>(T42*$T$23)+(U42*$U$23)+(V42*$V$23)+(W42*$W$23)+(X42*$X$23)+(Y42*$Y$23)+(Z42*$Z$23)+(AA42*$AA$23)</f>
        <v>3.1</v>
      </c>
      <c r="J42" s="8">
        <f>H42+I42</f>
        <v>15.1</v>
      </c>
      <c r="K42" s="11">
        <v>12</v>
      </c>
      <c r="L42" s="11">
        <v>36</v>
      </c>
      <c r="M42" s="11">
        <v>4</v>
      </c>
      <c r="N42" s="9">
        <f>(((10-(((E42*3)+K42)/4))*5)+50)/100</f>
        <v>0.2875</v>
      </c>
      <c r="O42" s="7">
        <f>F42/(N42*7.85)</f>
        <v>14.178897812240379</v>
      </c>
      <c r="P42" s="9">
        <f>(((D42-8.62)*5)+50)/100</f>
        <v>0.8190000000000001</v>
      </c>
      <c r="Q42" s="7">
        <f>O42*P42*J42</f>
        <v>175.34901135419557</v>
      </c>
      <c r="R42" s="168">
        <f>Q42*(SQRT(L42/28))*100</f>
        <v>19882.70900075326</v>
      </c>
      <c r="S42" s="172">
        <f>R42/(G42+(((M42*3)+3)*20))</f>
        <v>33.13784833458877</v>
      </c>
      <c r="T42" s="10">
        <v>1</v>
      </c>
      <c r="U42" s="5">
        <v>1</v>
      </c>
      <c r="V42" s="5">
        <v>1</v>
      </c>
      <c r="W42" s="5">
        <v>2</v>
      </c>
      <c r="X42" s="5">
        <v>2</v>
      </c>
      <c r="AB42" s="176">
        <f>S42/30.8</f>
        <v>1.0759041667074274</v>
      </c>
    </row>
    <row r="43" spans="1:28" ht="12" customHeight="1">
      <c r="A43" s="6">
        <v>3.1</v>
      </c>
      <c r="B43" s="6" t="s">
        <v>116</v>
      </c>
      <c r="C43" s="6" t="s">
        <v>21</v>
      </c>
      <c r="D43" s="6">
        <v>4</v>
      </c>
      <c r="E43" s="6">
        <v>4</v>
      </c>
      <c r="F43" s="6">
        <v>8</v>
      </c>
      <c r="G43" s="6">
        <v>10</v>
      </c>
      <c r="H43" s="6">
        <v>4</v>
      </c>
      <c r="I43" s="7">
        <f>(T43*$T$23)+(U43*$U$23)+(V43*$V$23)+(W43*$W$23)+(X43*$X$23)+(Y43*$Y$23)+(Z43*$Z$23)+(AA43*$AA$23)</f>
        <v>0.85</v>
      </c>
      <c r="J43" s="8">
        <f>H43+I43</f>
        <v>4.85</v>
      </c>
      <c r="K43" s="6">
        <v>10</v>
      </c>
      <c r="L43" s="6">
        <v>20</v>
      </c>
      <c r="M43" s="6">
        <v>1</v>
      </c>
      <c r="N43" s="9">
        <f>(((10-(((E43*3)+K43)/4))*5)+50)/100</f>
        <v>0.725</v>
      </c>
      <c r="O43" s="7">
        <f>F43/(N43*7.85)</f>
        <v>1.405666593454865</v>
      </c>
      <c r="P43" s="9">
        <f>(((D43-8.62)*5)+50)/100</f>
        <v>0.2690000000000001</v>
      </c>
      <c r="Q43" s="7">
        <f>O43*P43*J43</f>
        <v>1.8339029211508902</v>
      </c>
      <c r="R43" s="168">
        <f>Q43*(SQRT(L43/28))*100</f>
        <v>154.993085656973</v>
      </c>
      <c r="S43" s="172">
        <f>R43/(G43+(((M43*3)+3)*20))</f>
        <v>1.1922545050536384</v>
      </c>
      <c r="T43" s="10"/>
      <c r="U43" s="5">
        <v>1</v>
      </c>
      <c r="V43" s="5">
        <v>3</v>
      </c>
      <c r="AB43" s="176">
        <f>S43/3.5</f>
        <v>0.34064414430103956</v>
      </c>
    </row>
    <row r="44" spans="1:28" ht="12" customHeight="1">
      <c r="A44" s="6">
        <v>3.2</v>
      </c>
      <c r="B44" s="11" t="s">
        <v>116</v>
      </c>
      <c r="C44" s="11" t="s">
        <v>8</v>
      </c>
      <c r="D44" s="11">
        <v>6</v>
      </c>
      <c r="E44" s="11">
        <v>7</v>
      </c>
      <c r="F44" s="11">
        <v>10</v>
      </c>
      <c r="G44" s="11">
        <v>20</v>
      </c>
      <c r="H44" s="11">
        <v>5</v>
      </c>
      <c r="I44" s="7">
        <f>(T44*$T$23)+(U44*$U$23)+(V44*$V$23)+(W44*$W$23)+(X44*$X$23)+(Y44*$Y$23)+(Z44*$Z$23)+(AA44*$AA$23)</f>
        <v>0.35</v>
      </c>
      <c r="J44" s="8">
        <f>H44+I44</f>
        <v>5.35</v>
      </c>
      <c r="K44" s="11">
        <v>10</v>
      </c>
      <c r="L44" s="11">
        <v>20</v>
      </c>
      <c r="M44" s="11">
        <v>1</v>
      </c>
      <c r="N44" s="9">
        <f>(((10-(((E44*3)+K44)/4))*5)+50)/100</f>
        <v>0.6125</v>
      </c>
      <c r="O44" s="7">
        <f>F44/(N44*7.85)</f>
        <v>2.079812816846484</v>
      </c>
      <c r="P44" s="9">
        <f>(((D44-8.62)*5)+50)/100</f>
        <v>0.36900000000000005</v>
      </c>
      <c r="Q44" s="7">
        <f>O44*P44*J44</f>
        <v>4.105862472377487</v>
      </c>
      <c r="R44" s="168">
        <f>Q44*(SQRT(L44/28))*100</f>
        <v>347.00871378599794</v>
      </c>
      <c r="S44" s="172">
        <f>R44/(G44+(((M44*3)+3)*20))</f>
        <v>2.478633669899985</v>
      </c>
      <c r="T44" s="10"/>
      <c r="U44" s="5">
        <v>1</v>
      </c>
      <c r="V44" s="5">
        <v>1</v>
      </c>
      <c r="AB44" s="176">
        <f>S44/3.5</f>
        <v>0.7081810485428529</v>
      </c>
    </row>
    <row r="45" spans="1:28" ht="12" customHeight="1">
      <c r="A45" s="6">
        <v>3.3</v>
      </c>
      <c r="B45" s="11" t="s">
        <v>116</v>
      </c>
      <c r="C45" s="11" t="s">
        <v>155</v>
      </c>
      <c r="D45" s="11">
        <v>5</v>
      </c>
      <c r="E45" s="11">
        <v>5</v>
      </c>
      <c r="F45" s="11">
        <v>8</v>
      </c>
      <c r="G45" s="11">
        <v>25</v>
      </c>
      <c r="H45" s="11">
        <v>12</v>
      </c>
      <c r="I45" s="7">
        <f>(T45*$T$23)+(U45*$U$23)+(V45*$V$23)+(W45*$W$23)+(X45*$X$23)+(Y45*$Y$23)+(Z45*$Z$23)+(AA45*$AA$23)</f>
        <v>0.35</v>
      </c>
      <c r="J45" s="8">
        <f>H45+I45</f>
        <v>12.35</v>
      </c>
      <c r="K45" s="11">
        <v>10</v>
      </c>
      <c r="L45" s="11">
        <v>20</v>
      </c>
      <c r="M45" s="11">
        <v>1</v>
      </c>
      <c r="N45" s="9">
        <f>(((10-(((E45*3)+K45)/4))*5)+50)/100</f>
        <v>0.6875</v>
      </c>
      <c r="O45" s="7">
        <f>F45/(N45*7.85)</f>
        <v>1.4823393167342214</v>
      </c>
      <c r="P45" s="9">
        <f>(((D45-8.62)*5)+50)/100</f>
        <v>0.31900000000000006</v>
      </c>
      <c r="Q45" s="7">
        <f>O45*P45*J45</f>
        <v>5.839898089171976</v>
      </c>
      <c r="R45" s="168">
        <f>Q45*(SQRT(L45/28))*100</f>
        <v>493.561471724463</v>
      </c>
      <c r="S45" s="172">
        <f>R45/(G45+(((M45*3)+3)*20))</f>
        <v>3.4038722187893997</v>
      </c>
      <c r="T45" s="10"/>
      <c r="U45" s="5">
        <v>1</v>
      </c>
      <c r="V45" s="5">
        <v>1</v>
      </c>
      <c r="AB45" s="176">
        <f>S45/3.5</f>
        <v>0.9725349196541142</v>
      </c>
    </row>
    <row r="46" spans="1:28" ht="12" customHeight="1">
      <c r="A46" s="6">
        <v>3.4</v>
      </c>
      <c r="B46" s="11" t="s">
        <v>116</v>
      </c>
      <c r="C46" s="11" t="s">
        <v>22</v>
      </c>
      <c r="D46" s="11">
        <v>7</v>
      </c>
      <c r="E46" s="11">
        <v>7</v>
      </c>
      <c r="F46" s="11">
        <v>14</v>
      </c>
      <c r="G46" s="11">
        <v>60</v>
      </c>
      <c r="H46" s="11">
        <v>6</v>
      </c>
      <c r="I46" s="7">
        <f>(T46*$T$23)+(U46*$U$23)+(V46*$V$23)+(W46*$W$23)+(X46*$X$23)+(Y46*$Y$23)+(Z46*$Z$23)+(AA46*$AA$23)</f>
        <v>1.45</v>
      </c>
      <c r="J46" s="8">
        <f>H46+I46</f>
        <v>7.45</v>
      </c>
      <c r="K46" s="11">
        <v>10</v>
      </c>
      <c r="L46" s="11">
        <v>24</v>
      </c>
      <c r="M46" s="11">
        <v>2</v>
      </c>
      <c r="N46" s="9">
        <f>(((10-(((E46*3)+K46)/4))*5)+50)/100</f>
        <v>0.6125</v>
      </c>
      <c r="O46" s="7">
        <f>F46/(N46*7.85)</f>
        <v>2.911737943585077</v>
      </c>
      <c r="P46" s="9">
        <f>(((D46-8.62)*5)+50)/100</f>
        <v>0.41900000000000004</v>
      </c>
      <c r="Q46" s="7">
        <f>O46*P46*J46</f>
        <v>9.089135577797999</v>
      </c>
      <c r="R46" s="168">
        <f>Q46*(SQRT(L46/28))*100</f>
        <v>841.490440748319</v>
      </c>
      <c r="S46" s="172">
        <f>R46/(G46+(((M46*3)+3)*20))</f>
        <v>3.5062101697846626</v>
      </c>
      <c r="T46" s="10"/>
      <c r="U46" s="5">
        <v>2</v>
      </c>
      <c r="V46" s="5">
        <v>1</v>
      </c>
      <c r="X46" s="5">
        <v>1</v>
      </c>
      <c r="AB46" s="176">
        <f>S46/6.2</f>
        <v>0.5655177693201069</v>
      </c>
    </row>
    <row r="47" spans="1:28" ht="12" customHeight="1">
      <c r="A47" s="6">
        <v>3.5</v>
      </c>
      <c r="B47" s="11" t="s">
        <v>116</v>
      </c>
      <c r="C47" s="11" t="s">
        <v>23</v>
      </c>
      <c r="D47" s="11">
        <v>8</v>
      </c>
      <c r="E47" s="11">
        <v>9</v>
      </c>
      <c r="F47" s="11">
        <v>14</v>
      </c>
      <c r="G47" s="11">
        <v>50</v>
      </c>
      <c r="H47" s="11">
        <v>6</v>
      </c>
      <c r="I47" s="7">
        <f>(T47*$T$23)+(U47*$U$23)+(V47*$V$23)+(W47*$W$23)+(X47*$X$23)+(Y47*$Y$23)+(Z47*$Z$23)+(AA47*$AA$23)</f>
        <v>0.2</v>
      </c>
      <c r="J47" s="8">
        <f>H47+I47</f>
        <v>6.2</v>
      </c>
      <c r="K47" s="11">
        <v>10</v>
      </c>
      <c r="L47" s="11">
        <v>32</v>
      </c>
      <c r="M47" s="11">
        <v>2</v>
      </c>
      <c r="N47" s="9">
        <f>(((10-(((E47*3)+K47)/4))*5)+50)/100</f>
        <v>0.5375</v>
      </c>
      <c r="O47" s="7">
        <f>F47/(N47*7.85)</f>
        <v>3.318026958969042</v>
      </c>
      <c r="P47" s="9">
        <f>(((D47-8.62)*5)+50)/100</f>
        <v>0.4690000000000001</v>
      </c>
      <c r="Q47" s="7">
        <f>O47*P47*J47</f>
        <v>9.648158791290182</v>
      </c>
      <c r="R47" s="168">
        <f>Q47*(SQRT(L47/28))*100</f>
        <v>1031.4315602913957</v>
      </c>
      <c r="S47" s="172">
        <f>R47/(G47+(((M47*3)+3)*20))</f>
        <v>4.484485044745199</v>
      </c>
      <c r="T47" s="10"/>
      <c r="U47" s="5">
        <v>2</v>
      </c>
      <c r="AB47" s="176">
        <f>S47/6.2</f>
        <v>0.7233040394750321</v>
      </c>
    </row>
    <row r="48" spans="1:28" ht="12" customHeight="1">
      <c r="A48" s="6">
        <v>3.6</v>
      </c>
      <c r="B48" s="11" t="s">
        <v>116</v>
      </c>
      <c r="C48" s="11" t="s">
        <v>24</v>
      </c>
      <c r="D48" s="11">
        <v>11</v>
      </c>
      <c r="E48" s="11">
        <v>10</v>
      </c>
      <c r="F48" s="11">
        <v>20</v>
      </c>
      <c r="G48" s="11">
        <v>110</v>
      </c>
      <c r="H48" s="11">
        <v>7</v>
      </c>
      <c r="I48" s="7">
        <f>(T48*$T$23)+(U48*$U$23)+(V48*$V$23)+(W48*$W$23)+(X48*$X$23)+(Y48*$Y$23)+(Z48*$Z$23)+(AA48*$AA$23)</f>
        <v>0.8</v>
      </c>
      <c r="J48" s="8">
        <f>H48+I48</f>
        <v>7.8</v>
      </c>
      <c r="K48" s="11">
        <v>10</v>
      </c>
      <c r="L48" s="11">
        <v>32</v>
      </c>
      <c r="M48" s="11">
        <v>3</v>
      </c>
      <c r="N48" s="9">
        <f>(((10-(((E48*3)+K48)/4))*5)+50)/100</f>
        <v>0.5</v>
      </c>
      <c r="O48" s="7">
        <f>F48/(N48*7.85)</f>
        <v>5.095541401273886</v>
      </c>
      <c r="P48" s="9">
        <f>(((D48-8.62)*5)+50)/100</f>
        <v>0.6190000000000001</v>
      </c>
      <c r="Q48" s="7">
        <f>O48*P48*J48</f>
        <v>24.60229299363058</v>
      </c>
      <c r="R48" s="168">
        <f>Q48*(SQRT(L48/28))*100</f>
        <v>2630.0957517484185</v>
      </c>
      <c r="S48" s="172">
        <f>R48/(G48+(((M48*3)+3)*20))</f>
        <v>7.514559290709767</v>
      </c>
      <c r="T48" s="10"/>
      <c r="U48" s="5">
        <v>3</v>
      </c>
      <c r="W48" s="5">
        <v>1</v>
      </c>
      <c r="AB48" s="176">
        <f>S48/11.4</f>
        <v>0.6591718676061199</v>
      </c>
    </row>
    <row r="49" spans="1:28" ht="12" customHeight="1">
      <c r="A49" s="6">
        <v>3.7</v>
      </c>
      <c r="B49" s="11" t="s">
        <v>116</v>
      </c>
      <c r="C49" s="11" t="s">
        <v>25</v>
      </c>
      <c r="D49" s="11">
        <v>10</v>
      </c>
      <c r="E49" s="11">
        <v>9</v>
      </c>
      <c r="F49" s="11">
        <f>14*1.25</f>
        <v>17.5</v>
      </c>
      <c r="G49" s="11">
        <v>100</v>
      </c>
      <c r="H49" s="11">
        <v>8</v>
      </c>
      <c r="I49" s="7">
        <f>(T49*$T$23)+(U49*$U$23)+(V49*$V$23)+(W49*$W$23)+(X49*$X$23)+(Y49*$Y$23)+(Z49*$Z$23)+(AA49*$AA$23)</f>
        <v>4.3</v>
      </c>
      <c r="J49" s="8">
        <f>H49+I49</f>
        <v>12.3</v>
      </c>
      <c r="K49" s="11">
        <v>10</v>
      </c>
      <c r="L49" s="11">
        <v>40</v>
      </c>
      <c r="M49" s="11">
        <v>3</v>
      </c>
      <c r="N49" s="9">
        <f>(((10-(((E49*3)+K49)/4))*5)+50)/100</f>
        <v>0.5375</v>
      </c>
      <c r="O49" s="7">
        <f>F49/(N49*7.85)</f>
        <v>4.147533698711302</v>
      </c>
      <c r="P49" s="9">
        <f>(((D49-8.62)*5)+50)/100</f>
        <v>0.5690000000000001</v>
      </c>
      <c r="Q49" s="7">
        <f>O49*P49*J49</f>
        <v>29.027344097170797</v>
      </c>
      <c r="R49" s="168">
        <f>Q49*(SQRT(L49/28))*100</f>
        <v>3469.431211793237</v>
      </c>
      <c r="S49" s="172">
        <f>R49/(G49+(((M49*3)+3)*20))</f>
        <v>10.204209446450696</v>
      </c>
      <c r="T49" s="10"/>
      <c r="U49" s="5">
        <v>3</v>
      </c>
      <c r="Z49" s="5">
        <v>1</v>
      </c>
      <c r="AB49" s="176">
        <f>S49/11.4</f>
        <v>0.8951060917939206</v>
      </c>
    </row>
    <row r="50" spans="1:28" ht="12" customHeight="1">
      <c r="A50" s="6">
        <v>3.8</v>
      </c>
      <c r="B50" s="11" t="s">
        <v>116</v>
      </c>
      <c r="C50" s="11" t="s">
        <v>160</v>
      </c>
      <c r="D50" s="11">
        <v>7</v>
      </c>
      <c r="E50" s="11">
        <v>10</v>
      </c>
      <c r="F50" s="11">
        <v>20</v>
      </c>
      <c r="G50" s="11">
        <v>150</v>
      </c>
      <c r="H50" s="11">
        <v>12</v>
      </c>
      <c r="I50" s="7">
        <f>(T50*$T$23)+(U50*$U$23)+(V50*$V$23)+(W50*$W$23)+(X50*$X$23)+(Y50*$Y$23)+(Z50*$Z$23)+(AA50*$AA$23)</f>
        <v>0.35</v>
      </c>
      <c r="J50" s="8">
        <f>H50+I50</f>
        <v>12.35</v>
      </c>
      <c r="K50" s="11">
        <v>10</v>
      </c>
      <c r="L50" s="11">
        <v>40</v>
      </c>
      <c r="M50" s="11">
        <v>3</v>
      </c>
      <c r="N50" s="9">
        <f>(((10-(((E50*3)+K50)/4))*5)+50)/100</f>
        <v>0.5</v>
      </c>
      <c r="O50" s="7">
        <f>F50/(N50*7.85)</f>
        <v>5.095541401273886</v>
      </c>
      <c r="P50" s="9">
        <f>(((D50-8.62)*5)+50)/100</f>
        <v>0.41900000000000004</v>
      </c>
      <c r="Q50" s="7">
        <f>O50*P50*J50</f>
        <v>26.367643312101915</v>
      </c>
      <c r="R50" s="168">
        <f>Q50*(SQRT(L50/28))*100</f>
        <v>3151.5361647348896</v>
      </c>
      <c r="S50" s="172">
        <f>R50/(G50+(((M50*3)+3)*20))</f>
        <v>8.080861960858691</v>
      </c>
      <c r="T50" s="10"/>
      <c r="U50" s="5">
        <v>1</v>
      </c>
      <c r="V50" s="5">
        <v>1</v>
      </c>
      <c r="AB50" s="176">
        <f>S50/11.4</f>
        <v>0.7088475404262009</v>
      </c>
    </row>
    <row r="51" spans="1:28" ht="12" customHeight="1">
      <c r="A51" s="6">
        <v>3.9</v>
      </c>
      <c r="B51" s="11" t="s">
        <v>116</v>
      </c>
      <c r="C51" s="11" t="s">
        <v>26</v>
      </c>
      <c r="D51" s="11">
        <v>12</v>
      </c>
      <c r="E51" s="11">
        <v>17</v>
      </c>
      <c r="F51" s="11">
        <v>16</v>
      </c>
      <c r="G51" s="11">
        <v>260</v>
      </c>
      <c r="H51" s="11">
        <v>7</v>
      </c>
      <c r="I51" s="7">
        <f>(T51*$T$23)+(U51*$U$23)+(V51*$V$23)+(W51*$W$23)+(X51*$X$23)+(Y51*$Y$23)+(Z51*$Z$23)+(AA51*$AA$23)</f>
        <v>5.2</v>
      </c>
      <c r="J51" s="8">
        <f>H51+I51</f>
        <v>12.2</v>
      </c>
      <c r="K51" s="11">
        <v>18</v>
      </c>
      <c r="L51" s="11">
        <v>28</v>
      </c>
      <c r="M51" s="11">
        <v>4</v>
      </c>
      <c r="N51" s="9">
        <f>(((10-(((E51*3)+K51)/4))*5)+50)/100</f>
        <v>0.1375</v>
      </c>
      <c r="O51" s="7">
        <f>F51/(N51*7.85)</f>
        <v>14.823393167342212</v>
      </c>
      <c r="P51" s="9">
        <f>(((D51-8.62)*5)+50)/100</f>
        <v>0.669</v>
      </c>
      <c r="Q51" s="7">
        <f>O51*P51*J51</f>
        <v>120.98557035321367</v>
      </c>
      <c r="R51" s="168">
        <f>Q51*(SQRT(L51/28))*100</f>
        <v>12098.557035321368</v>
      </c>
      <c r="S51" s="172">
        <f>R51/(G51+(((M51*3)+3)*20))</f>
        <v>21.60456613450244</v>
      </c>
      <c r="T51" s="10"/>
      <c r="U51" s="5">
        <v>2</v>
      </c>
      <c r="V51" s="5">
        <v>4</v>
      </c>
      <c r="W51" s="5">
        <v>2</v>
      </c>
      <c r="X51" s="5">
        <v>3</v>
      </c>
      <c r="AB51" s="176">
        <f>S51/30.8</f>
        <v>0.7014469524189104</v>
      </c>
    </row>
    <row r="52" spans="1:28" ht="12" customHeight="1">
      <c r="A52" s="11">
        <v>4.1</v>
      </c>
      <c r="B52" s="11" t="s">
        <v>117</v>
      </c>
      <c r="C52" s="11" t="s">
        <v>27</v>
      </c>
      <c r="D52" s="11">
        <v>6</v>
      </c>
      <c r="E52" s="11">
        <v>6</v>
      </c>
      <c r="F52" s="11">
        <v>12</v>
      </c>
      <c r="G52" s="11">
        <v>30</v>
      </c>
      <c r="H52" s="11">
        <v>5</v>
      </c>
      <c r="I52" s="7">
        <f>(T52*$T$23)+(U52*$U$23)+(V52*$V$23)+(W52*$W$23)+(X52*$X$23)+(Y52*$Y$23)+(Z52*$Z$23)+(AA52*$AA$23)</f>
        <v>0.8</v>
      </c>
      <c r="J52" s="8">
        <f>H52+I52</f>
        <v>5.8</v>
      </c>
      <c r="K52" s="11">
        <v>5</v>
      </c>
      <c r="L52" s="11">
        <v>20</v>
      </c>
      <c r="M52" s="11">
        <v>1</v>
      </c>
      <c r="N52" s="9">
        <f>(((10-(((E52*3)+K52)/4))*5)+50)/100</f>
        <v>0.7125</v>
      </c>
      <c r="O52" s="7">
        <f>F52/(N52*7.85)</f>
        <v>2.1454911163258465</v>
      </c>
      <c r="P52" s="9">
        <f>(((D52-8.62)*5)+50)/100</f>
        <v>0.36900000000000005</v>
      </c>
      <c r="Q52" s="7">
        <f>O52*P52*J52</f>
        <v>4.591780087160577</v>
      </c>
      <c r="R52" s="168">
        <f>Q52*(SQRT(L52/28))*100</f>
        <v>388.0762477441441</v>
      </c>
      <c r="S52" s="172">
        <f>R52/(G52+(((M52*3)+3)*20))</f>
        <v>2.5871749849609604</v>
      </c>
      <c r="T52" s="10"/>
      <c r="U52" s="5">
        <v>3</v>
      </c>
      <c r="V52" s="5">
        <v>2</v>
      </c>
      <c r="AB52" s="176">
        <f>S52/3.5</f>
        <v>0.7391928528459887</v>
      </c>
    </row>
    <row r="53" spans="1:28" ht="12" customHeight="1">
      <c r="A53" s="11">
        <v>4.2</v>
      </c>
      <c r="B53" s="11" t="s">
        <v>117</v>
      </c>
      <c r="C53" s="11" t="s">
        <v>29</v>
      </c>
      <c r="D53" s="11">
        <v>8</v>
      </c>
      <c r="E53" s="11">
        <v>5</v>
      </c>
      <c r="F53" s="11">
        <v>13</v>
      </c>
      <c r="G53" s="11">
        <v>40</v>
      </c>
      <c r="H53" s="11">
        <v>12</v>
      </c>
      <c r="I53" s="7">
        <f>(T53*$T$23)+(U53*$U$23)+(V53*$V$23)+(W53*$W$23)+(X53*$X$23)+(Y53*$Y$23)+(Z53*$Z$23)+(AA53*$AA$23)</f>
        <v>0.55</v>
      </c>
      <c r="J53" s="8">
        <f>H53+I53</f>
        <v>12.55</v>
      </c>
      <c r="K53" s="11">
        <v>7</v>
      </c>
      <c r="L53" s="11">
        <v>28</v>
      </c>
      <c r="M53" s="11">
        <v>1</v>
      </c>
      <c r="N53" s="9">
        <f>(((10-(((E53*3)+K53)/4))*5)+50)/100</f>
        <v>0.725</v>
      </c>
      <c r="O53" s="7">
        <f>F53/(N53*7.85)</f>
        <v>2.2842082143641558</v>
      </c>
      <c r="P53" s="9">
        <f>(((D53-8.62)*5)+50)/100</f>
        <v>0.4690000000000001</v>
      </c>
      <c r="Q53" s="7">
        <f>O53*P53*J53</f>
        <v>13.444735339336706</v>
      </c>
      <c r="R53" s="168">
        <f>Q53*(SQRT(L53/28))*100</f>
        <v>1344.4735339336705</v>
      </c>
      <c r="S53" s="172">
        <f>R53/(G53+(((M53*3)+3)*20))</f>
        <v>8.40295958708544</v>
      </c>
      <c r="T53" s="10"/>
      <c r="U53" s="5">
        <v>3</v>
      </c>
      <c r="V53" s="5">
        <v>1</v>
      </c>
      <c r="AB53" s="176">
        <f>S53/3.5</f>
        <v>2.400845596310126</v>
      </c>
    </row>
    <row r="54" spans="1:28" ht="12" customHeight="1">
      <c r="A54" s="11">
        <v>4.3</v>
      </c>
      <c r="B54" s="11" t="s">
        <v>117</v>
      </c>
      <c r="C54" s="11" t="s">
        <v>28</v>
      </c>
      <c r="D54" s="11">
        <v>14</v>
      </c>
      <c r="E54" s="11">
        <v>6</v>
      </c>
      <c r="F54" s="11">
        <v>10</v>
      </c>
      <c r="G54" s="11">
        <v>30</v>
      </c>
      <c r="H54" s="11">
        <v>7</v>
      </c>
      <c r="I54" s="7">
        <f>(T54*$T$23)+(U54*$U$23)+(V54*$V$23)+(W54*$W$23)+(X54*$X$23)+(Y54*$Y$23)+(Z54*$Z$23)+(AA54*$AA$23)</f>
        <v>0.55</v>
      </c>
      <c r="J54" s="8">
        <f>H54+I54</f>
        <v>7.55</v>
      </c>
      <c r="K54" s="11">
        <v>5</v>
      </c>
      <c r="L54" s="11">
        <v>20</v>
      </c>
      <c r="M54" s="11">
        <v>1</v>
      </c>
      <c r="N54" s="9">
        <f>(((10-(((E54*3)+K54)/4))*5)+50)/100</f>
        <v>0.7125</v>
      </c>
      <c r="O54" s="7">
        <f>F54/(N54*7.85)</f>
        <v>1.7879092636048721</v>
      </c>
      <c r="P54" s="9">
        <f>(((D54-8.62)*5)+50)/100</f>
        <v>0.769</v>
      </c>
      <c r="Q54" s="7">
        <f>O54*P54*J54</f>
        <v>10.380511789026707</v>
      </c>
      <c r="R54" s="168">
        <f>Q54*(SQRT(L54/28))*100</f>
        <v>877.3133704755446</v>
      </c>
      <c r="S54" s="172">
        <f>R54/(G54+(((M54*3)+3)*20))</f>
        <v>5.848755803170297</v>
      </c>
      <c r="T54" s="10"/>
      <c r="U54" s="5">
        <v>3</v>
      </c>
      <c r="V54" s="5">
        <v>1</v>
      </c>
      <c r="AB54" s="176">
        <f>S54/3.5</f>
        <v>1.671073086620085</v>
      </c>
    </row>
    <row r="55" spans="1:28" ht="12" customHeight="1">
      <c r="A55" s="11">
        <v>4.4</v>
      </c>
      <c r="B55" s="11" t="s">
        <v>117</v>
      </c>
      <c r="C55" s="11" t="s">
        <v>30</v>
      </c>
      <c r="D55" s="11">
        <v>9</v>
      </c>
      <c r="E55" s="11">
        <v>8</v>
      </c>
      <c r="F55" s="11">
        <v>17</v>
      </c>
      <c r="G55" s="11">
        <v>80</v>
      </c>
      <c r="H55" s="11">
        <v>7</v>
      </c>
      <c r="I55" s="7">
        <f>(T55*$T$23)+(U55*$U$23)+(V55*$V$23)+(W55*$W$23)+(X55*$X$23)+(Y55*$Y$23)+(Z55*$Z$23)+(AA55*$AA$23)</f>
        <v>0.75</v>
      </c>
      <c r="J55" s="8">
        <f>H55+I55</f>
        <v>7.75</v>
      </c>
      <c r="K55" s="11">
        <v>7</v>
      </c>
      <c r="L55" s="11">
        <v>32</v>
      </c>
      <c r="M55" s="11">
        <v>2</v>
      </c>
      <c r="N55" s="9">
        <f>(((10-(((E55*3)+K55)/4))*5)+50)/100</f>
        <v>0.6125</v>
      </c>
      <c r="O55" s="7">
        <f>F55/(N55*7.85)</f>
        <v>3.5356817886390224</v>
      </c>
      <c r="P55" s="9">
        <f>(((D55-8.62)*5)+50)/100</f>
        <v>0.519</v>
      </c>
      <c r="Q55" s="7">
        <f>O55*P55*J55</f>
        <v>14.221396074353308</v>
      </c>
      <c r="R55" s="168">
        <f>Q55*(SQRT(L55/28))*100</f>
        <v>1520.3311906240567</v>
      </c>
      <c r="S55" s="172">
        <f>R55/(G55+(((M55*3)+3)*20))</f>
        <v>5.847427656246372</v>
      </c>
      <c r="T55" s="10"/>
      <c r="U55" s="5">
        <v>5</v>
      </c>
      <c r="V55" s="5">
        <v>1</v>
      </c>
      <c r="AB55" s="176">
        <f>S55/6.2</f>
        <v>0.9431334929429631</v>
      </c>
    </row>
    <row r="56" spans="1:28" ht="12" customHeight="1">
      <c r="A56" s="11">
        <v>4.5</v>
      </c>
      <c r="B56" s="11" t="s">
        <v>117</v>
      </c>
      <c r="C56" s="11" t="s">
        <v>31</v>
      </c>
      <c r="D56" s="11">
        <v>8</v>
      </c>
      <c r="E56" s="11">
        <v>10</v>
      </c>
      <c r="F56" s="11">
        <v>16</v>
      </c>
      <c r="G56" s="11">
        <v>70</v>
      </c>
      <c r="H56" s="11">
        <v>6</v>
      </c>
      <c r="I56" s="7">
        <f>(T56*$T$23)+(U56*$U$23)+(V56*$V$23)+(W56*$W$23)+(X56*$X$23)+(Y56*$Y$23)+(Z56*$Z$23)+(AA56*$AA$23)</f>
        <v>2.9</v>
      </c>
      <c r="J56" s="8">
        <f>H56+I56</f>
        <v>8.9</v>
      </c>
      <c r="K56" s="11">
        <v>8</v>
      </c>
      <c r="L56" s="11">
        <v>32</v>
      </c>
      <c r="M56" s="11">
        <v>2</v>
      </c>
      <c r="N56" s="9">
        <f>(((10-(((E56*3)+K56)/4))*5)+50)/100</f>
        <v>0.525</v>
      </c>
      <c r="O56" s="7">
        <f>F56/(N56*7.85)</f>
        <v>3.8823172581134364</v>
      </c>
      <c r="P56" s="9">
        <f>(((D56-8.62)*5)+50)/100</f>
        <v>0.4690000000000001</v>
      </c>
      <c r="Q56" s="7">
        <f>O56*P56*J56</f>
        <v>16.2051804670913</v>
      </c>
      <c r="R56" s="168">
        <f>Q56*(SQRT(L56/28))*100</f>
        <v>1732.406662819913</v>
      </c>
      <c r="S56" s="172">
        <f>R56/(G56+(((M56*3)+3)*20))</f>
        <v>6.929626651279652</v>
      </c>
      <c r="T56" s="10"/>
      <c r="U56" s="5">
        <v>4</v>
      </c>
      <c r="V56" s="5">
        <v>2</v>
      </c>
      <c r="Y56" s="5">
        <v>1</v>
      </c>
      <c r="AB56" s="176">
        <f>S56/6.2</f>
        <v>1.117681717948331</v>
      </c>
    </row>
    <row r="57" spans="1:28" ht="12" customHeight="1">
      <c r="A57" s="11">
        <v>4.6</v>
      </c>
      <c r="B57" s="11" t="s">
        <v>117</v>
      </c>
      <c r="C57" s="11" t="s">
        <v>32</v>
      </c>
      <c r="D57" s="11">
        <v>12</v>
      </c>
      <c r="E57" s="11">
        <v>12</v>
      </c>
      <c r="F57" s="11">
        <v>21</v>
      </c>
      <c r="G57" s="11">
        <v>150</v>
      </c>
      <c r="H57" s="11">
        <v>9</v>
      </c>
      <c r="I57" s="7">
        <f>(T57*$T$23)+(U57*$U$23)+(V57*$V$23)+(W57*$W$23)+(X57*$X$23)+(Y57*$Y$23)+(Z57*$Z$23)+(AA57*$AA$23)</f>
        <v>0.9</v>
      </c>
      <c r="J57" s="8">
        <f>H57+I57</f>
        <v>9.9</v>
      </c>
      <c r="K57" s="11">
        <v>8</v>
      </c>
      <c r="L57" s="11">
        <v>32</v>
      </c>
      <c r="M57" s="11">
        <v>3</v>
      </c>
      <c r="N57" s="9">
        <f>(((10-(((E57*3)+K57)/4))*5)+50)/100</f>
        <v>0.45</v>
      </c>
      <c r="O57" s="7">
        <f>F57/(N57*7.85)</f>
        <v>5.9447983014862</v>
      </c>
      <c r="P57" s="9">
        <f>(((D57-8.62)*5)+50)/100</f>
        <v>0.669</v>
      </c>
      <c r="Q57" s="7">
        <f>O57*P57*J57</f>
        <v>39.372993630573255</v>
      </c>
      <c r="R57" s="168">
        <f>Q57*(SQRT(L57/28))*100</f>
        <v>4209.150070206793</v>
      </c>
      <c r="S57" s="172">
        <f>R57/(G57+(((M57*3)+3)*20))</f>
        <v>10.792692487709726</v>
      </c>
      <c r="T57" s="10"/>
      <c r="U57" s="5">
        <v>4</v>
      </c>
      <c r="V57" s="5">
        <v>2</v>
      </c>
      <c r="AB57" s="176">
        <f>S57/11.4</f>
        <v>0.9467274112026075</v>
      </c>
    </row>
    <row r="58" spans="1:28" ht="12" customHeight="1">
      <c r="A58" s="11">
        <v>4.7</v>
      </c>
      <c r="B58" s="11" t="s">
        <v>117</v>
      </c>
      <c r="C58" s="11" t="s">
        <v>33</v>
      </c>
      <c r="D58" s="11">
        <v>12</v>
      </c>
      <c r="E58" s="11">
        <v>12</v>
      </c>
      <c r="F58" s="11">
        <v>23</v>
      </c>
      <c r="G58" s="11">
        <v>200</v>
      </c>
      <c r="H58" s="11">
        <v>10</v>
      </c>
      <c r="I58" s="7">
        <f>(T58*$T$23)+(U58*$U$23)+(V58*$V$23)+(W58*$W$23)+(X58*$X$23)+(Y58*$Y$23)+(Z58*$Z$23)+(AA58*$AA$23)</f>
        <v>2.05</v>
      </c>
      <c r="J58" s="8">
        <f>H58+I58</f>
        <v>12.05</v>
      </c>
      <c r="K58" s="11">
        <v>12</v>
      </c>
      <c r="L58" s="11">
        <v>24</v>
      </c>
      <c r="M58" s="11">
        <v>3</v>
      </c>
      <c r="N58" s="9">
        <f>(((10-(((E58*3)+K58)/4))*5)+50)/100</f>
        <v>0.4</v>
      </c>
      <c r="O58" s="7">
        <f>F58/(N58*7.85)</f>
        <v>7.32484076433121</v>
      </c>
      <c r="P58" s="9">
        <f>(((D58-8.62)*5)+50)/100</f>
        <v>0.669</v>
      </c>
      <c r="Q58" s="7">
        <f>O58*P58*J58</f>
        <v>59.048837579617846</v>
      </c>
      <c r="R58" s="168">
        <f>Q58*(SQRT(L58/28))*100</f>
        <v>5466.860069941498</v>
      </c>
      <c r="S58" s="172">
        <f>R58/(G58+(((M58*3)+3)*20))</f>
        <v>12.42468197713977</v>
      </c>
      <c r="T58" s="10"/>
      <c r="U58" s="5">
        <v>3</v>
      </c>
      <c r="V58" s="5">
        <v>1</v>
      </c>
      <c r="W58" s="5">
        <v>1</v>
      </c>
      <c r="X58" s="5">
        <v>1</v>
      </c>
      <c r="AB58" s="176">
        <f>S58/11.4</f>
        <v>1.0898843839596288</v>
      </c>
    </row>
    <row r="59" spans="1:28" ht="12" customHeight="1">
      <c r="A59" s="11">
        <v>4.8</v>
      </c>
      <c r="B59" s="11" t="s">
        <v>117</v>
      </c>
      <c r="C59" s="11" t="s">
        <v>164</v>
      </c>
      <c r="D59" s="11">
        <v>9</v>
      </c>
      <c r="E59" s="11">
        <v>9</v>
      </c>
      <c r="F59" s="11">
        <f>15*1.25</f>
        <v>18.75</v>
      </c>
      <c r="G59" s="11">
        <v>120</v>
      </c>
      <c r="H59" s="11">
        <v>8</v>
      </c>
      <c r="I59" s="7">
        <f>(T59*$T$23)+(U59*$U$23)+(V59*$V$23)+(W59*$W$23)+(X59*$X$23)+(Y59*$Y$23)+(Z59*$Z$23)+(AA59*$AA$23)</f>
        <v>7.6</v>
      </c>
      <c r="J59" s="8">
        <f>H59+I59</f>
        <v>15.6</v>
      </c>
      <c r="K59" s="11">
        <v>20</v>
      </c>
      <c r="L59" s="11">
        <v>32</v>
      </c>
      <c r="M59" s="11">
        <v>3</v>
      </c>
      <c r="N59" s="9">
        <f>(((10-(((E59*3)+K59)/4))*5)+50)/100</f>
        <v>0.4125</v>
      </c>
      <c r="O59" s="7">
        <f>F59/(N59*7.85)</f>
        <v>5.790387955993052</v>
      </c>
      <c r="P59" s="9">
        <f>(((D59-8.62)*5)+50)/100</f>
        <v>0.519</v>
      </c>
      <c r="Q59" s="7">
        <f>O59*P59*J59</f>
        <v>46.88129704690215</v>
      </c>
      <c r="R59" s="168">
        <f>Q59*(SQRT(L59/28))*100</f>
        <v>5011.821468488138</v>
      </c>
      <c r="S59" s="172">
        <f>R59/(G59+(((M59*3)+3)*20))</f>
        <v>13.921726301355939</v>
      </c>
      <c r="T59" s="10"/>
      <c r="U59" s="5">
        <v>1</v>
      </c>
      <c r="W59" s="5">
        <v>7</v>
      </c>
      <c r="Z59" s="5">
        <v>1</v>
      </c>
      <c r="AB59" s="176">
        <f>S59/11.4</f>
        <v>1.2212040615224506</v>
      </c>
    </row>
    <row r="60" spans="1:28" ht="12" customHeight="1">
      <c r="A60" s="11">
        <v>4.9</v>
      </c>
      <c r="B60" s="11" t="s">
        <v>117</v>
      </c>
      <c r="C60" s="11" t="s">
        <v>34</v>
      </c>
      <c r="D60" s="11">
        <v>16</v>
      </c>
      <c r="E60" s="11">
        <v>14</v>
      </c>
      <c r="F60" s="11">
        <v>32</v>
      </c>
      <c r="G60" s="11">
        <v>300</v>
      </c>
      <c r="H60" s="11">
        <v>15</v>
      </c>
      <c r="I60" s="7">
        <f>(T60*$T$23)+(U60*$U$23)+(V60*$V$23)+(W60*$W$23)+(X60*$X$23)+(Y60*$Y$23)+(Z60*$Z$23)+(AA60*$AA$23)</f>
        <v>0.2</v>
      </c>
      <c r="J60" s="8">
        <f>H60+I60</f>
        <v>15.2</v>
      </c>
      <c r="K60" s="11">
        <v>14</v>
      </c>
      <c r="L60" s="11">
        <v>32</v>
      </c>
      <c r="M60" s="11">
        <v>4</v>
      </c>
      <c r="N60" s="9">
        <f>(((10-(((E60*3)+K60)/4))*5)+50)/100</f>
        <v>0.3</v>
      </c>
      <c r="O60" s="7">
        <f>F60/(N60*7.85)</f>
        <v>13.588110403397028</v>
      </c>
      <c r="P60" s="9">
        <f>(((D60-8.62)*5)+50)/100</f>
        <v>0.8690000000000001</v>
      </c>
      <c r="Q60" s="7">
        <f>O60*P60*J60</f>
        <v>179.48263269639068</v>
      </c>
      <c r="R60" s="168">
        <f>Q60*(SQRT(L60/28))*100</f>
        <v>19187.500526459553</v>
      </c>
      <c r="S60" s="172">
        <f>R60/(G60+(((M60*3)+3)*20))</f>
        <v>31.979167544099255</v>
      </c>
      <c r="T60" s="10"/>
      <c r="U60" s="5">
        <v>2</v>
      </c>
      <c r="AB60" s="176">
        <f>S60/30.8</f>
        <v>1.038284660522703</v>
      </c>
    </row>
    <row r="61" spans="1:29" ht="12" customHeight="1">
      <c r="A61" s="11">
        <v>5.1</v>
      </c>
      <c r="B61" s="11" t="s">
        <v>165</v>
      </c>
      <c r="C61" s="11" t="s">
        <v>166</v>
      </c>
      <c r="D61" s="11">
        <v>4</v>
      </c>
      <c r="E61" s="11">
        <v>6</v>
      </c>
      <c r="F61" s="11">
        <v>7</v>
      </c>
      <c r="G61" s="11">
        <v>30</v>
      </c>
      <c r="H61" s="11">
        <v>4</v>
      </c>
      <c r="I61" s="7">
        <f>(T61*$T$23)+(U61*$U$23)+(V61*$V$23)+(W61*$W$23)+(X61*$X$23)+(Y61*$Y$23)+(Z61*$Z$23)+(AA61*$AA$23)</f>
        <v>0.7</v>
      </c>
      <c r="J61" s="8">
        <f>H61+I61</f>
        <v>4.7</v>
      </c>
      <c r="K61" s="11">
        <v>8</v>
      </c>
      <c r="L61" s="11">
        <v>36</v>
      </c>
      <c r="M61" s="11">
        <v>1</v>
      </c>
      <c r="N61" s="9">
        <f>(((10-(((E61*3)+K61)/4))*5)+50)/100</f>
        <v>0.675</v>
      </c>
      <c r="O61" s="7">
        <f>F61/(N61*7.85)</f>
        <v>1.3210662892191554</v>
      </c>
      <c r="P61" s="9">
        <f>(((D61-8.62)*5)+50)/100</f>
        <v>0.2690000000000001</v>
      </c>
      <c r="Q61" s="7">
        <f>O61*P61*J61</f>
        <v>1.6702241094597785</v>
      </c>
      <c r="R61" s="168">
        <f>Q61*(SQRT(L61/28))*100</f>
        <v>189.3856126017813</v>
      </c>
      <c r="S61" s="172">
        <f>R61/(G61+(((M61*3)+3)*20))</f>
        <v>1.262570750678542</v>
      </c>
      <c r="T61" s="10"/>
      <c r="U61" s="5">
        <v>2</v>
      </c>
      <c r="V61" s="5">
        <v>2</v>
      </c>
      <c r="AB61" s="176">
        <f>S61/3.5</f>
        <v>0.36073450019386916</v>
      </c>
      <c r="AC61" s="3"/>
    </row>
    <row r="62" spans="1:28" ht="12" customHeight="1">
      <c r="A62" s="11">
        <v>5.2</v>
      </c>
      <c r="B62" s="11" t="s">
        <v>165</v>
      </c>
      <c r="C62" s="11" t="s">
        <v>167</v>
      </c>
      <c r="D62" s="11">
        <v>9</v>
      </c>
      <c r="E62" s="11">
        <v>6</v>
      </c>
      <c r="F62" s="11">
        <v>8</v>
      </c>
      <c r="G62" s="11">
        <v>55</v>
      </c>
      <c r="H62" s="11">
        <v>4</v>
      </c>
      <c r="I62" s="7">
        <f>(T62*$T$23)+(U62*$U$23)+(V62*$V$23)+(W62*$W$23)+(X62*$X$23)+(Y62*$Y$23)+(Z62*$Z$23)+(AA62*$AA$23)</f>
        <v>1.75</v>
      </c>
      <c r="J62" s="8">
        <f>H62+I62</f>
        <v>5.75</v>
      </c>
      <c r="K62" s="11">
        <v>8</v>
      </c>
      <c r="L62" s="11">
        <v>24</v>
      </c>
      <c r="M62" s="11">
        <v>1</v>
      </c>
      <c r="N62" s="9">
        <f>(((10-(((E62*3)+K62)/4))*5)+50)/100</f>
        <v>0.675</v>
      </c>
      <c r="O62" s="7">
        <f>F62/(N62*7.85)</f>
        <v>1.509790044821892</v>
      </c>
      <c r="P62" s="9">
        <f>(((D62-8.62)*5)+50)/100</f>
        <v>0.519</v>
      </c>
      <c r="Q62" s="7">
        <f>O62*P62*J62</f>
        <v>4.505590941259731</v>
      </c>
      <c r="R62" s="168">
        <f>Q62*(SQRT(L62/28))*100</f>
        <v>417.1366654771388</v>
      </c>
      <c r="S62" s="172">
        <f>R62/(G62+(((M62*3)+3)*20))</f>
        <v>2.3836380884407933</v>
      </c>
      <c r="T62" s="10"/>
      <c r="V62" s="5">
        <v>1</v>
      </c>
      <c r="W62" s="5">
        <v>1</v>
      </c>
      <c r="X62" s="5">
        <v>1</v>
      </c>
      <c r="AB62" s="176">
        <f>S62/3.5</f>
        <v>0.6810394538402267</v>
      </c>
    </row>
    <row r="63" spans="1:28" ht="12" customHeight="1">
      <c r="A63" s="11">
        <v>5.3</v>
      </c>
      <c r="B63" s="11" t="s">
        <v>165</v>
      </c>
      <c r="C63" s="11" t="s">
        <v>168</v>
      </c>
      <c r="D63" s="11">
        <v>7</v>
      </c>
      <c r="E63" s="11">
        <v>6</v>
      </c>
      <c r="F63" s="11">
        <v>12</v>
      </c>
      <c r="G63" s="11">
        <v>50</v>
      </c>
      <c r="H63" s="11">
        <v>6</v>
      </c>
      <c r="I63" s="7">
        <f>(T63*$T$23)+(U63*$U$23)+(V63*$V$23)+(W63*$W$23)+(X63*$X$23)+(Y63*$Y$23)+(Z63*$Z$23)+(AA63*$AA$23)</f>
        <v>0.85</v>
      </c>
      <c r="J63" s="8">
        <f>H63+I63</f>
        <v>6.85</v>
      </c>
      <c r="K63" s="11">
        <v>9</v>
      </c>
      <c r="L63" s="11">
        <v>24</v>
      </c>
      <c r="M63" s="11">
        <v>1</v>
      </c>
      <c r="N63" s="9">
        <f>(((10-(((E63*3)+K63)/4))*5)+50)/100</f>
        <v>0.6625</v>
      </c>
      <c r="O63" s="7">
        <f>F63/(N63*7.85)</f>
        <v>2.30741497416176</v>
      </c>
      <c r="P63" s="9">
        <f>(((D63-8.62)*5)+50)/100</f>
        <v>0.41900000000000004</v>
      </c>
      <c r="Q63" s="7">
        <f>O63*P63*J63</f>
        <v>6.622627088090375</v>
      </c>
      <c r="R63" s="168">
        <f>Q63*(SQRT(L63/28))*100</f>
        <v>613.1361271452232</v>
      </c>
      <c r="S63" s="172">
        <f>R63/(G63+(((M63*3)+3)*20))</f>
        <v>3.606683100854254</v>
      </c>
      <c r="T63" s="10"/>
      <c r="U63" s="5">
        <v>1</v>
      </c>
      <c r="V63" s="5">
        <v>1</v>
      </c>
      <c r="W63" s="5">
        <v>1</v>
      </c>
      <c r="AB63" s="176">
        <f>S63/3.5</f>
        <v>1.0304808859583583</v>
      </c>
    </row>
    <row r="64" spans="1:28" ht="12" customHeight="1">
      <c r="A64" s="11">
        <v>5.4</v>
      </c>
      <c r="B64" s="11" t="s">
        <v>165</v>
      </c>
      <c r="C64" s="11" t="s">
        <v>169</v>
      </c>
      <c r="D64" s="11">
        <v>9</v>
      </c>
      <c r="E64" s="11">
        <v>8</v>
      </c>
      <c r="F64" s="11">
        <v>16</v>
      </c>
      <c r="G64" s="11">
        <v>80</v>
      </c>
      <c r="H64" s="11">
        <v>8</v>
      </c>
      <c r="I64" s="7">
        <f>(T64*$T$23)+(U64*$U$23)+(V64*$V$23)+(W64*$W$23)+(X64*$X$23)+(Y64*$Y$23)+(Z64*$Z$23)+(AA64*$AA$23)</f>
        <v>0.35</v>
      </c>
      <c r="J64" s="8">
        <f>H64+I64</f>
        <v>8.35</v>
      </c>
      <c r="K64" s="11">
        <v>6</v>
      </c>
      <c r="L64" s="11">
        <v>36</v>
      </c>
      <c r="M64" s="11">
        <v>2</v>
      </c>
      <c r="N64" s="9">
        <f>(((10-(((E64*3)+K64)/4))*5)+50)/100</f>
        <v>0.625</v>
      </c>
      <c r="O64" s="7">
        <f>F64/(N64*7.85)</f>
        <v>3.261146496815287</v>
      </c>
      <c r="P64" s="9">
        <f>(((D64-8.62)*5)+50)/100</f>
        <v>0.519</v>
      </c>
      <c r="Q64" s="7">
        <f>O64*P64*J64</f>
        <v>14.132667515923568</v>
      </c>
      <c r="R64" s="168">
        <f>Q64*(SQRT(L64/28))*100</f>
        <v>1602.493868961203</v>
      </c>
      <c r="S64" s="172">
        <f>R64/(G64+(((M64*3)+3)*20))</f>
        <v>6.163437957543088</v>
      </c>
      <c r="T64" s="10"/>
      <c r="U64" s="5">
        <v>1</v>
      </c>
      <c r="V64" s="5">
        <v>1</v>
      </c>
      <c r="AB64" s="176">
        <f>S64/6.2</f>
        <v>0.9941028963779175</v>
      </c>
    </row>
    <row r="65" spans="1:28" ht="12" customHeight="1">
      <c r="A65" s="11">
        <v>5.5</v>
      </c>
      <c r="B65" s="11" t="s">
        <v>165</v>
      </c>
      <c r="C65" s="11" t="s">
        <v>170</v>
      </c>
      <c r="D65" s="11">
        <v>9</v>
      </c>
      <c r="E65" s="11">
        <v>8</v>
      </c>
      <c r="F65" s="11">
        <v>14</v>
      </c>
      <c r="G65" s="11">
        <v>120</v>
      </c>
      <c r="H65" s="11">
        <v>12</v>
      </c>
      <c r="I65" s="7">
        <f>(T65*$T$23)+(U65*$U$23)+(V65*$V$23)+(W65*$W$23)+(X65*$X$23)+(Y65*$Y$23)+(Z65*$Z$23)+(AA65*$AA$23)</f>
        <v>2.25</v>
      </c>
      <c r="J65" s="8">
        <f>H65+I65</f>
        <v>14.25</v>
      </c>
      <c r="K65" s="11">
        <v>6</v>
      </c>
      <c r="L65" s="11">
        <v>24</v>
      </c>
      <c r="M65" s="11">
        <v>2</v>
      </c>
      <c r="N65" s="9">
        <f>(((10-(((E65*3)+K65)/4))*5)+50)/100</f>
        <v>0.625</v>
      </c>
      <c r="O65" s="7">
        <f>F65/(N65*7.85)</f>
        <v>2.8535031847133756</v>
      </c>
      <c r="P65" s="9">
        <f>(((D65-8.62)*5)+50)/100</f>
        <v>0.519</v>
      </c>
      <c r="Q65" s="7">
        <f>O65*P65*J65</f>
        <v>21.10379617834395</v>
      </c>
      <c r="R65" s="168">
        <f>Q65*(SQRT(L65/28))*100</f>
        <v>1953.8318683413984</v>
      </c>
      <c r="S65" s="172">
        <f>R65/(G65+(((M65*3)+3)*20))</f>
        <v>6.512772894471328</v>
      </c>
      <c r="T65" s="10"/>
      <c r="V65" s="5">
        <v>3</v>
      </c>
      <c r="W65" s="5">
        <v>1</v>
      </c>
      <c r="X65" s="5">
        <v>1</v>
      </c>
      <c r="AB65" s="176">
        <f>S65/6.2</f>
        <v>1.0504472410437626</v>
      </c>
    </row>
    <row r="66" spans="1:28" ht="12" customHeight="1">
      <c r="A66" s="11">
        <v>5.6</v>
      </c>
      <c r="B66" s="11" t="s">
        <v>165</v>
      </c>
      <c r="C66" s="11" t="s">
        <v>171</v>
      </c>
      <c r="D66" s="11">
        <v>14</v>
      </c>
      <c r="E66" s="11">
        <v>11</v>
      </c>
      <c r="F66" s="11">
        <v>25</v>
      </c>
      <c r="G66" s="11">
        <v>180</v>
      </c>
      <c r="H66" s="11">
        <v>10</v>
      </c>
      <c r="I66" s="7">
        <f>(T66*$T$23)+(U66*$U$23)+(V66*$V$23)+(W66*$W$23)+(X66*$X$23)+(Y66*$Y$23)+(Z66*$Z$23)+(AA66*$AA$23)</f>
        <v>2</v>
      </c>
      <c r="J66" s="8">
        <f>H66+I66</f>
        <v>12</v>
      </c>
      <c r="K66" s="11">
        <v>11</v>
      </c>
      <c r="L66" s="11">
        <v>28</v>
      </c>
      <c r="M66" s="11">
        <v>3</v>
      </c>
      <c r="N66" s="9">
        <f>(((10-(((E66*3)+K66)/4))*5)+50)/100</f>
        <v>0.45</v>
      </c>
      <c r="O66" s="7">
        <f>F66/(N66*7.85)</f>
        <v>7.077140835102619</v>
      </c>
      <c r="P66" s="9">
        <f>(((D66-8.62)*5)+50)/100</f>
        <v>0.769</v>
      </c>
      <c r="Q66" s="7">
        <f>O66*P66*J66</f>
        <v>65.30785562632697</v>
      </c>
      <c r="R66" s="168">
        <f>Q66*(SQRT(L66/28))*100</f>
        <v>6530.785562632697</v>
      </c>
      <c r="S66" s="172">
        <f>R66/(G66+(((M66*3)+3)*20))</f>
        <v>15.549489434839755</v>
      </c>
      <c r="T66" s="10"/>
      <c r="V66" s="5">
        <v>2</v>
      </c>
      <c r="W66" s="5">
        <v>1</v>
      </c>
      <c r="X66" s="5">
        <v>1</v>
      </c>
      <c r="AB66" s="176">
        <f>S66/11.4</f>
        <v>1.363990301301733</v>
      </c>
    </row>
    <row r="67" spans="1:28" ht="12" customHeight="1">
      <c r="A67" s="11">
        <v>5.7</v>
      </c>
      <c r="B67" s="11" t="s">
        <v>165</v>
      </c>
      <c r="C67" s="11" t="s">
        <v>172</v>
      </c>
      <c r="D67" s="11">
        <v>10</v>
      </c>
      <c r="E67" s="11">
        <v>12</v>
      </c>
      <c r="F67" s="11">
        <v>15</v>
      </c>
      <c r="G67" s="11">
        <v>150</v>
      </c>
      <c r="H67" s="11">
        <v>6</v>
      </c>
      <c r="I67" s="7">
        <f>(T67*$T$23)+(U67*$U$23)+(V67*$V$23)+(W67*$W$23)+(X67*$X$23)+(Y67*$Y$23)+(Z67*$Z$23)+(AA67*$AA$23)</f>
        <v>4.55</v>
      </c>
      <c r="J67" s="8">
        <f>H67+I67</f>
        <v>10.55</v>
      </c>
      <c r="K67" s="11">
        <v>10</v>
      </c>
      <c r="L67" s="11">
        <v>24</v>
      </c>
      <c r="M67" s="11">
        <v>3</v>
      </c>
      <c r="N67" s="9">
        <f>(((10-(((E67*3)+K67)/4))*5)+50)/100</f>
        <v>0.425</v>
      </c>
      <c r="O67" s="7">
        <f>F67/(N67*7.85)</f>
        <v>4.496065942300487</v>
      </c>
      <c r="P67" s="9">
        <f>(((D67-8.62)*5)+50)/100</f>
        <v>0.5690000000000001</v>
      </c>
      <c r="Q67" s="7">
        <f>O67*P67*J67</f>
        <v>26.989659048332715</v>
      </c>
      <c r="R67" s="168">
        <f>Q67*(SQRT(L67/28))*100</f>
        <v>2498.756883295454</v>
      </c>
      <c r="S67" s="172">
        <f>R67/(G67+(((M67*3)+3)*20))</f>
        <v>6.407068931526805</v>
      </c>
      <c r="T67" s="10"/>
      <c r="U67" s="5">
        <v>3</v>
      </c>
      <c r="V67" s="5">
        <v>1</v>
      </c>
      <c r="Z67" s="5">
        <v>1</v>
      </c>
      <c r="AB67" s="176">
        <f>S67/11.4</f>
        <v>0.5620235904848074</v>
      </c>
    </row>
    <row r="68" spans="1:28" ht="12" customHeight="1">
      <c r="A68" s="11">
        <v>5.8</v>
      </c>
      <c r="B68" s="11" t="s">
        <v>165</v>
      </c>
      <c r="C68" s="11" t="s">
        <v>173</v>
      </c>
      <c r="D68" s="11">
        <v>12</v>
      </c>
      <c r="E68" s="11">
        <v>12</v>
      </c>
      <c r="F68" s="11">
        <v>15</v>
      </c>
      <c r="G68" s="11">
        <v>120</v>
      </c>
      <c r="H68" s="11">
        <v>7</v>
      </c>
      <c r="I68" s="7">
        <f>(T68*$T$23)+(U68*$U$23)+(V68*$V$23)+(W68*$W$23)+(X68*$X$23)+(Y68*$Y$23)+(Z68*$Z$23)+(AA68*$AA$23)</f>
        <v>2.75</v>
      </c>
      <c r="J68" s="8">
        <f>H68+I68</f>
        <v>9.75</v>
      </c>
      <c r="K68" s="11">
        <v>16</v>
      </c>
      <c r="L68" s="11">
        <v>36</v>
      </c>
      <c r="M68" s="11">
        <v>3</v>
      </c>
      <c r="N68" s="9">
        <f>(((10-(((E68*3)+K68)/4))*5)+50)/100</f>
        <v>0.35</v>
      </c>
      <c r="O68" s="7">
        <f>F68/(N68*7.85)</f>
        <v>5.459508644222021</v>
      </c>
      <c r="P68" s="9">
        <f>(((D68-8.62)*5)+50)/100</f>
        <v>0.669</v>
      </c>
      <c r="Q68" s="7">
        <f>O68*P68*J68</f>
        <v>35.61101000909919</v>
      </c>
      <c r="R68" s="168">
        <f>Q68*(SQRT(L68/28))*100</f>
        <v>4037.9089894246476</v>
      </c>
      <c r="S68" s="172">
        <f>R68/(G68+(((M68*3)+3)*20))</f>
        <v>11.21641385951291</v>
      </c>
      <c r="T68" s="10"/>
      <c r="V68" s="5">
        <v>1</v>
      </c>
      <c r="W68" s="5">
        <v>1</v>
      </c>
      <c r="X68" s="5">
        <v>2</v>
      </c>
      <c r="AB68" s="176">
        <f>S68/11.4</f>
        <v>0.9838959525888518</v>
      </c>
    </row>
    <row r="69" spans="1:29" ht="12" customHeight="1">
      <c r="A69" s="11">
        <v>5.9</v>
      </c>
      <c r="B69" s="11" t="s">
        <v>165</v>
      </c>
      <c r="C69" s="11" t="s">
        <v>174</v>
      </c>
      <c r="D69" s="11">
        <v>9</v>
      </c>
      <c r="E69" s="11">
        <v>10</v>
      </c>
      <c r="F69" s="11">
        <v>25</v>
      </c>
      <c r="G69" s="11">
        <v>300</v>
      </c>
      <c r="H69" s="11">
        <v>4</v>
      </c>
      <c r="I69" s="7">
        <f>(T69*$T$23)+(U69*$U$23)+(V69*$V$23)+(W69*$W$23)+(X69*$X$23)+(Y69*$Y$23)+(Z69*$Z$23)+(AA69*$AA$23)</f>
        <v>5.2</v>
      </c>
      <c r="J69" s="8">
        <f>H69+I69</f>
        <v>9.2</v>
      </c>
      <c r="K69" s="11">
        <v>10</v>
      </c>
      <c r="L69" s="11">
        <v>40</v>
      </c>
      <c r="M69" s="11">
        <v>4</v>
      </c>
      <c r="N69" s="9">
        <f>(((10-(((E69*3)+K69)/4))*5)+50)/100</f>
        <v>0.5</v>
      </c>
      <c r="O69" s="7">
        <f>F69/(N69*7.85)</f>
        <v>6.369426751592357</v>
      </c>
      <c r="P69" s="9">
        <f>(((D69-8.62)*5)+50)/100</f>
        <v>0.519</v>
      </c>
      <c r="Q69" s="7">
        <f>O69*P69*J69</f>
        <v>30.412738853503186</v>
      </c>
      <c r="R69" s="168">
        <f>Q69*(SQRT(L69/28))*100</f>
        <v>3635.017556592269</v>
      </c>
      <c r="S69" s="172">
        <f>R69/(G69+(((M69*3)+3)*20))</f>
        <v>6.058362594320449</v>
      </c>
      <c r="T69" s="10">
        <v>1</v>
      </c>
      <c r="U69" s="5">
        <v>2</v>
      </c>
      <c r="V69" s="5">
        <v>1</v>
      </c>
      <c r="W69" s="5">
        <v>2</v>
      </c>
      <c r="Z69" s="5">
        <v>1</v>
      </c>
      <c r="AB69" s="176">
        <f>S69/30.8</f>
        <v>0.1967000842311834</v>
      </c>
      <c r="AC69" s="3"/>
    </row>
    <row r="70" spans="1:28" ht="12" customHeight="1">
      <c r="A70" s="6">
        <v>6.1</v>
      </c>
      <c r="B70" s="6" t="s">
        <v>118</v>
      </c>
      <c r="C70" s="6" t="s">
        <v>35</v>
      </c>
      <c r="D70" s="6">
        <v>5</v>
      </c>
      <c r="E70" s="6">
        <v>5</v>
      </c>
      <c r="F70" s="6">
        <v>10</v>
      </c>
      <c r="G70" s="6">
        <v>20</v>
      </c>
      <c r="H70" s="6">
        <v>5</v>
      </c>
      <c r="I70" s="7">
        <f>(T70*$T$23)+(U70*$U$23)+(V70*$V$23)+(W70*$W$23)+(X70*$X$23)+(Y70*$Y$23)+(Z70*$Z$23)+(AA70*$AA$23)</f>
        <v>0.5</v>
      </c>
      <c r="J70" s="8">
        <f>H70+I70</f>
        <v>5.5</v>
      </c>
      <c r="K70" s="6">
        <v>5</v>
      </c>
      <c r="L70" s="6">
        <v>24</v>
      </c>
      <c r="M70" s="6">
        <v>1</v>
      </c>
      <c r="N70" s="9">
        <f>(((10-(((E70*3)+K70)/4))*5)+50)/100</f>
        <v>0.75</v>
      </c>
      <c r="O70" s="7">
        <f>F70/(N70*7.85)</f>
        <v>1.6985138004246287</v>
      </c>
      <c r="P70" s="9">
        <f>(((D70-8.62)*5)+50)/100</f>
        <v>0.31900000000000006</v>
      </c>
      <c r="Q70" s="7">
        <f>O70*P70*J70</f>
        <v>2.9800424628450117</v>
      </c>
      <c r="R70" s="168">
        <f>Q70*(SQRT(L70/28))*100</f>
        <v>275.89832102776086</v>
      </c>
      <c r="S70" s="172">
        <f>R70/(G70+(((M70*3)+3)*20))</f>
        <v>1.9707022930554348</v>
      </c>
      <c r="T70" s="10"/>
      <c r="V70" s="5">
        <v>2</v>
      </c>
      <c r="AB70" s="176">
        <f>S70/3.5</f>
        <v>0.5630577980158386</v>
      </c>
    </row>
    <row r="71" spans="1:28" ht="12" customHeight="1">
      <c r="A71" s="6">
        <v>6.2</v>
      </c>
      <c r="B71" s="11" t="s">
        <v>118</v>
      </c>
      <c r="C71" s="11" t="s">
        <v>36</v>
      </c>
      <c r="D71" s="11">
        <v>7</v>
      </c>
      <c r="E71" s="11">
        <v>7</v>
      </c>
      <c r="F71" s="11">
        <v>12</v>
      </c>
      <c r="G71" s="11">
        <v>30</v>
      </c>
      <c r="H71" s="11">
        <v>5</v>
      </c>
      <c r="I71" s="7">
        <f>(T71*$T$23)+(U71*$U$23)+(V71*$V$23)+(W71*$W$23)+(X71*$X$23)+(Y71*$Y$23)+(Z71*$Z$23)+(AA71*$AA$23)</f>
        <v>0.25</v>
      </c>
      <c r="J71" s="8">
        <f>H71+I71</f>
        <v>5.25</v>
      </c>
      <c r="K71" s="11">
        <v>5</v>
      </c>
      <c r="L71" s="11">
        <v>24</v>
      </c>
      <c r="M71" s="11">
        <v>1</v>
      </c>
      <c r="N71" s="9">
        <f>(((10-(((E71*3)+K71)/4))*5)+50)/100</f>
        <v>0.675</v>
      </c>
      <c r="O71" s="7">
        <f>F71/(N71*7.85)</f>
        <v>2.264685067232838</v>
      </c>
      <c r="P71" s="9">
        <f>(((D71-8.62)*5)+50)/100</f>
        <v>0.41900000000000004</v>
      </c>
      <c r="Q71" s="7">
        <f>O71*P71*J71</f>
        <v>4.981740976645436</v>
      </c>
      <c r="R71" s="168">
        <f>Q71*(SQRT(L71/28))*100</f>
        <v>461.21959280388853</v>
      </c>
      <c r="S71" s="172">
        <f>R71/(G71+(((M71*3)+3)*20))</f>
        <v>3.074797285359257</v>
      </c>
      <c r="T71" s="10"/>
      <c r="V71" s="5">
        <v>1</v>
      </c>
      <c r="AB71" s="176">
        <f>S71/3.5</f>
        <v>0.8785135101026448</v>
      </c>
    </row>
    <row r="72" spans="1:28" ht="12" customHeight="1">
      <c r="A72" s="6">
        <v>6.3</v>
      </c>
      <c r="B72" s="11" t="s">
        <v>118</v>
      </c>
      <c r="C72" s="11" t="s">
        <v>28</v>
      </c>
      <c r="D72" s="11">
        <v>14</v>
      </c>
      <c r="E72" s="11">
        <v>5</v>
      </c>
      <c r="F72" s="11">
        <v>10</v>
      </c>
      <c r="G72" s="11">
        <v>30</v>
      </c>
      <c r="H72" s="11">
        <v>7</v>
      </c>
      <c r="I72" s="7">
        <f>(T72*$T$23)+(U72*$U$23)+(V72*$V$23)+(W72*$W$23)+(X72*$X$23)+(Y72*$Y$23)+(Z72*$Z$23)+(AA72*$AA$23)</f>
        <v>0</v>
      </c>
      <c r="J72" s="8">
        <f>H72+I72</f>
        <v>7</v>
      </c>
      <c r="K72" s="11">
        <v>5</v>
      </c>
      <c r="L72" s="11">
        <v>24</v>
      </c>
      <c r="M72" s="11">
        <v>1</v>
      </c>
      <c r="N72" s="9">
        <f>(((10-(((E72*3)+K72)/4))*5)+50)/100</f>
        <v>0.75</v>
      </c>
      <c r="O72" s="7">
        <f>F72/(N72*7.85)</f>
        <v>1.6985138004246287</v>
      </c>
      <c r="P72" s="9">
        <f>(((D72-8.62)*5)+50)/100</f>
        <v>0.769</v>
      </c>
      <c r="Q72" s="7">
        <f>O72*P72*J72</f>
        <v>9.143099787685776</v>
      </c>
      <c r="R72" s="168">
        <f>Q72*(SQRT(L72/28))*100</f>
        <v>846.4865557665638</v>
      </c>
      <c r="S72" s="172">
        <f>R72/(G72+(((M72*3)+3)*20))</f>
        <v>5.643243705110425</v>
      </c>
      <c r="T72" s="10"/>
      <c r="AB72" s="176">
        <f>S72/3.5</f>
        <v>1.6123553443172642</v>
      </c>
    </row>
    <row r="73" spans="1:28" ht="12" customHeight="1">
      <c r="A73" s="6">
        <v>6.4</v>
      </c>
      <c r="B73" s="11" t="s">
        <v>118</v>
      </c>
      <c r="C73" s="11" t="s">
        <v>38</v>
      </c>
      <c r="D73" s="11">
        <v>9</v>
      </c>
      <c r="E73" s="11">
        <v>8</v>
      </c>
      <c r="F73" s="11">
        <v>15</v>
      </c>
      <c r="G73" s="11">
        <v>70</v>
      </c>
      <c r="H73" s="11">
        <v>7</v>
      </c>
      <c r="I73" s="7">
        <f>(T73*$T$23)+(U73*$U$23)+(V73*$V$23)+(W73*$W$23)+(X73*$X$23)+(Y73*$Y$23)+(Z73*$Z$23)+(AA73*$AA$23)</f>
        <v>0.1</v>
      </c>
      <c r="J73" s="8">
        <f>H73+I73</f>
        <v>7.1</v>
      </c>
      <c r="K73" s="11">
        <v>5</v>
      </c>
      <c r="L73" s="11">
        <v>40</v>
      </c>
      <c r="M73" s="11">
        <v>2</v>
      </c>
      <c r="N73" s="9">
        <f>(((10-(((E73*3)+K73)/4))*5)+50)/100</f>
        <v>0.6375</v>
      </c>
      <c r="O73" s="7">
        <f>F73/(N73*7.85)</f>
        <v>2.9973772948669914</v>
      </c>
      <c r="P73" s="9">
        <f>(((D73-8.62)*5)+50)/100</f>
        <v>0.519</v>
      </c>
      <c r="Q73" s="7">
        <f>O73*P73*J73</f>
        <v>11.045035593855378</v>
      </c>
      <c r="R73" s="168">
        <f>Q73*(SQRT(L73/28))*100</f>
        <v>1320.134253289264</v>
      </c>
      <c r="S73" s="172">
        <f>R73/(G73+(((M73*3)+3)*20))</f>
        <v>5.280537013157057</v>
      </c>
      <c r="T73" s="10"/>
      <c r="U73" s="5">
        <v>1</v>
      </c>
      <c r="AB73" s="176">
        <f>S73/6.2</f>
        <v>0.8516995182511381</v>
      </c>
    </row>
    <row r="74" spans="1:28" ht="12" customHeight="1">
      <c r="A74" s="6">
        <v>6.5</v>
      </c>
      <c r="B74" s="11" t="s">
        <v>118</v>
      </c>
      <c r="C74" s="11" t="s">
        <v>37</v>
      </c>
      <c r="D74" s="11">
        <v>14</v>
      </c>
      <c r="E74" s="11">
        <v>7</v>
      </c>
      <c r="F74" s="11">
        <v>12</v>
      </c>
      <c r="G74" s="11">
        <v>90</v>
      </c>
      <c r="H74" s="11">
        <v>8</v>
      </c>
      <c r="I74" s="7">
        <f>(T74*$T$23)+(U74*$U$23)+(V74*$V$23)+(W74*$W$23)+(X74*$X$23)+(Y74*$Y$23)+(Z74*$Z$23)+(AA74*$AA$23)</f>
        <v>0.35</v>
      </c>
      <c r="J74" s="8">
        <f>H74+I74</f>
        <v>8.35</v>
      </c>
      <c r="K74" s="11">
        <v>5</v>
      </c>
      <c r="L74" s="11">
        <v>24</v>
      </c>
      <c r="M74" s="11">
        <v>2</v>
      </c>
      <c r="N74" s="9">
        <f>(((10-(((E74*3)+K74)/4))*5)+50)/100</f>
        <v>0.675</v>
      </c>
      <c r="O74" s="7">
        <f>F74/(N74*7.85)</f>
        <v>2.264685067232838</v>
      </c>
      <c r="P74" s="9">
        <f>(((D74-8.62)*5)+50)/100</f>
        <v>0.769</v>
      </c>
      <c r="Q74" s="7">
        <f>O74*P74*J74</f>
        <v>14.541882519462138</v>
      </c>
      <c r="R74" s="168">
        <f>Q74*(SQRT(L74/28))*100</f>
        <v>1346.3167125049158</v>
      </c>
      <c r="S74" s="172">
        <f>R74/(G74+(((M74*3)+3)*20))</f>
        <v>4.986358194462651</v>
      </c>
      <c r="T74" s="10"/>
      <c r="U74" s="5">
        <v>1</v>
      </c>
      <c r="V74" s="5">
        <v>1</v>
      </c>
      <c r="AB74" s="176">
        <f>S74/6.2</f>
        <v>0.8042513216875244</v>
      </c>
    </row>
    <row r="75" spans="1:28" ht="12" customHeight="1">
      <c r="A75" s="6">
        <v>6.6</v>
      </c>
      <c r="B75" s="11" t="s">
        <v>118</v>
      </c>
      <c r="C75" s="11" t="s">
        <v>39</v>
      </c>
      <c r="D75" s="11">
        <v>14</v>
      </c>
      <c r="E75" s="11">
        <v>11</v>
      </c>
      <c r="F75" s="11">
        <v>20</v>
      </c>
      <c r="G75" s="11">
        <v>150</v>
      </c>
      <c r="H75" s="11">
        <v>9</v>
      </c>
      <c r="I75" s="7">
        <f>(T75*$T$23)+(U75*$U$23)+(V75*$V$23)+(W75*$W$23)+(X75*$X$23)+(Y75*$Y$23)+(Z75*$Z$23)+(AA75*$AA$23)</f>
        <v>0.85</v>
      </c>
      <c r="J75" s="8">
        <f>H75+I75</f>
        <v>9.85</v>
      </c>
      <c r="K75" s="11">
        <v>8</v>
      </c>
      <c r="L75" s="11">
        <v>36</v>
      </c>
      <c r="M75" s="11">
        <v>3</v>
      </c>
      <c r="N75" s="9">
        <f>(((10-(((E75*3)+K75)/4))*5)+50)/100</f>
        <v>0.4875</v>
      </c>
      <c r="O75" s="7">
        <f>F75/(N75*7.85)</f>
        <v>5.2261963089988575</v>
      </c>
      <c r="P75" s="9">
        <f>(((D75-8.62)*5)+50)/100</f>
        <v>0.769</v>
      </c>
      <c r="Q75" s="7">
        <f>O75*P75*J75</f>
        <v>39.58660787195819</v>
      </c>
      <c r="R75" s="168">
        <f>Q75*(SQRT(L75/28))*100</f>
        <v>4488.699414764282</v>
      </c>
      <c r="S75" s="172">
        <f>R75/(G75+(((M75*3)+3)*20))</f>
        <v>11.509485678882774</v>
      </c>
      <c r="T75" s="10"/>
      <c r="U75" s="5">
        <v>1</v>
      </c>
      <c r="V75" s="5">
        <v>1</v>
      </c>
      <c r="W75" s="5">
        <v>1</v>
      </c>
      <c r="AB75" s="176">
        <f>S75/11.4</f>
        <v>1.0096040069195416</v>
      </c>
    </row>
    <row r="76" spans="1:28" ht="12" customHeight="1">
      <c r="A76" s="6">
        <v>6.7</v>
      </c>
      <c r="B76" s="11" t="s">
        <v>118</v>
      </c>
      <c r="C76" s="11" t="s">
        <v>180</v>
      </c>
      <c r="D76" s="11">
        <v>10</v>
      </c>
      <c r="E76" s="11">
        <v>9</v>
      </c>
      <c r="F76" s="11">
        <v>15</v>
      </c>
      <c r="G76" s="11">
        <v>110</v>
      </c>
      <c r="H76" s="11">
        <v>6</v>
      </c>
      <c r="I76" s="7">
        <f>(T76*$T$23)+(U76*$U$23)+(V76*$V$23)+(W76*$W$23)+(X76*$X$23)+(Y76*$Y$23)+(Z76*$Z$23)+(AA76*$AA$23)</f>
        <v>2.85</v>
      </c>
      <c r="J76" s="8">
        <f>H76+I76</f>
        <v>8.85</v>
      </c>
      <c r="K76" s="11">
        <v>14</v>
      </c>
      <c r="L76" s="11">
        <v>24</v>
      </c>
      <c r="M76" s="11">
        <v>3</v>
      </c>
      <c r="N76" s="9">
        <f>(((10-(((E76*3)+K76)/4))*5)+50)/100</f>
        <v>0.4875</v>
      </c>
      <c r="O76" s="7">
        <f>F76/(N76*7.85)</f>
        <v>3.919647231749143</v>
      </c>
      <c r="P76" s="9">
        <f>(((D76-8.62)*5)+50)/100</f>
        <v>0.5690000000000001</v>
      </c>
      <c r="Q76" s="7">
        <f>O76*P76*J76</f>
        <v>19.737971582557574</v>
      </c>
      <c r="R76" s="168">
        <f>Q76*(SQRT(L76/28))*100</f>
        <v>1827.3810819871237</v>
      </c>
      <c r="S76" s="172">
        <f>R76/(G76+(((M76*3)+3)*20))</f>
        <v>5.221088805677496</v>
      </c>
      <c r="T76" s="10"/>
      <c r="U76" s="5">
        <v>1</v>
      </c>
      <c r="V76" s="5">
        <v>3</v>
      </c>
      <c r="X76" s="5">
        <v>2</v>
      </c>
      <c r="AB76" s="176">
        <f>S76/11.4</f>
        <v>0.4579902461120611</v>
      </c>
    </row>
    <row r="77" spans="1:28" ht="12" customHeight="1">
      <c r="A77" s="6">
        <v>6.8</v>
      </c>
      <c r="B77" s="11" t="s">
        <v>118</v>
      </c>
      <c r="C77" s="11" t="s">
        <v>181</v>
      </c>
      <c r="D77" s="11">
        <v>10</v>
      </c>
      <c r="E77" s="11">
        <v>9</v>
      </c>
      <c r="F77" s="11">
        <v>15</v>
      </c>
      <c r="G77" s="11">
        <v>100</v>
      </c>
      <c r="H77" s="11">
        <v>7</v>
      </c>
      <c r="I77" s="7">
        <f>(T77*$T$23)+(U77*$U$23)+(V77*$V$23)+(W77*$W$23)+(X77*$X$23)+(Y77*$Y$23)+(Z77*$Z$23)+(AA77*$AA$23)</f>
        <v>1.95</v>
      </c>
      <c r="J77" s="8">
        <f>H77+I77</f>
        <v>8.95</v>
      </c>
      <c r="K77" s="11">
        <v>12</v>
      </c>
      <c r="L77" s="11">
        <v>28</v>
      </c>
      <c r="M77" s="11">
        <v>3</v>
      </c>
      <c r="N77" s="9">
        <f>(((10-(((E77*3)+K77)/4))*5)+50)/100</f>
        <v>0.5125</v>
      </c>
      <c r="O77" s="7">
        <f>F77/(N77*7.85)</f>
        <v>3.7284449277613803</v>
      </c>
      <c r="P77" s="9">
        <f>(((D77-8.62)*5)+50)/100</f>
        <v>0.5690000000000001</v>
      </c>
      <c r="Q77" s="7">
        <f>O77*P77*J77</f>
        <v>18.987292216871218</v>
      </c>
      <c r="R77" s="168">
        <f>Q77*(SQRT(L77/28))*100</f>
        <v>1898.7292216871217</v>
      </c>
      <c r="S77" s="172">
        <f>R77/(G77+(((M77*3)+3)*20))</f>
        <v>5.5844977108444755</v>
      </c>
      <c r="T77" s="10"/>
      <c r="U77" s="5">
        <v>2</v>
      </c>
      <c r="V77" s="5">
        <v>1</v>
      </c>
      <c r="W77" s="5">
        <v>1</v>
      </c>
      <c r="X77" s="5">
        <v>1</v>
      </c>
      <c r="AB77" s="176">
        <f>S77/11.4</f>
        <v>0.4898682202495154</v>
      </c>
    </row>
    <row r="78" spans="1:28" ht="12" customHeight="1">
      <c r="A78" s="6">
        <v>6.9</v>
      </c>
      <c r="B78" s="11" t="s">
        <v>118</v>
      </c>
      <c r="C78" s="11" t="s">
        <v>40</v>
      </c>
      <c r="D78" s="11">
        <v>15</v>
      </c>
      <c r="E78" s="11">
        <v>10</v>
      </c>
      <c r="F78" s="11">
        <f>30*1.25</f>
        <v>37.5</v>
      </c>
      <c r="G78" s="11">
        <v>280</v>
      </c>
      <c r="H78" s="11">
        <v>12</v>
      </c>
      <c r="I78" s="7">
        <f>(T78*$T$23)+(U78*$U$23)+(V78*$V$23)+(W78*$W$23)+(X78*$X$23)+(Y78*$Y$23)+(Z78*$Z$23)+(AA78*$AA$23)</f>
        <v>4.95</v>
      </c>
      <c r="J78" s="8">
        <f>H78+I78</f>
        <v>16.95</v>
      </c>
      <c r="K78" s="11">
        <v>10</v>
      </c>
      <c r="L78" s="11">
        <v>40</v>
      </c>
      <c r="M78" s="11">
        <v>4</v>
      </c>
      <c r="N78" s="9">
        <f>(((10-(((E78*3)+K78)/4))*5)+50)/100</f>
        <v>0.5</v>
      </c>
      <c r="O78" s="7">
        <f>F78/(N78*7.85)</f>
        <v>9.554140127388536</v>
      </c>
      <c r="P78" s="9">
        <f>(((D78-8.62)*5)+50)/100</f>
        <v>0.8190000000000001</v>
      </c>
      <c r="Q78" s="7">
        <f>O78*P78*J78</f>
        <v>132.63105095541403</v>
      </c>
      <c r="R78" s="168">
        <f>Q78*(SQRT(L78/28))*100</f>
        <v>15852.442658799859</v>
      </c>
      <c r="S78" s="172">
        <f>R78/(G78+(((M78*3)+3)*20))</f>
        <v>27.331797687585965</v>
      </c>
      <c r="T78" s="10">
        <v>1</v>
      </c>
      <c r="U78" s="5">
        <v>2</v>
      </c>
      <c r="V78" s="5">
        <v>2</v>
      </c>
      <c r="W78" s="5">
        <v>1</v>
      </c>
      <c r="Z78" s="5">
        <v>1</v>
      </c>
      <c r="AB78" s="176">
        <f>S78/30.8</f>
        <v>0.8873960288177262</v>
      </c>
    </row>
    <row r="79" spans="1:28" ht="12" customHeight="1">
      <c r="A79" s="6">
        <v>7.1</v>
      </c>
      <c r="B79" s="6" t="s">
        <v>119</v>
      </c>
      <c r="C79" s="6" t="s">
        <v>41</v>
      </c>
      <c r="D79" s="6">
        <v>4</v>
      </c>
      <c r="E79" s="6">
        <v>5</v>
      </c>
      <c r="F79" s="6">
        <f>10*1.5</f>
        <v>15</v>
      </c>
      <c r="G79" s="6">
        <v>25</v>
      </c>
      <c r="H79" s="6">
        <v>4</v>
      </c>
      <c r="I79" s="7">
        <f>(T79*$T$23)+(U79*$U$23)+(V79*$V$23)+(W79*$W$23)+(X79*$X$23)+(Y79*$Y$23)+(Z79*$Z$23)+(AA79*$AA$23)</f>
        <v>1.5</v>
      </c>
      <c r="J79" s="8">
        <f>H79+I79</f>
        <v>5.5</v>
      </c>
      <c r="K79" s="6">
        <v>5</v>
      </c>
      <c r="L79" s="6">
        <v>28</v>
      </c>
      <c r="M79" s="6">
        <v>1</v>
      </c>
      <c r="N79" s="9">
        <f>(((10-(((E79*3)+K79)/4))*5)+50)/100</f>
        <v>0.75</v>
      </c>
      <c r="O79" s="7">
        <f>F79/(N79*7.85)</f>
        <v>2.547770700636943</v>
      </c>
      <c r="P79" s="9">
        <f>(((D79-8.62)*5)+50)/100</f>
        <v>0.2690000000000001</v>
      </c>
      <c r="Q79" s="7">
        <f>O79*P79*J79</f>
        <v>3.7694267515923583</v>
      </c>
      <c r="R79" s="168">
        <f>Q79*(SQRT(L79/28))*100</f>
        <v>376.9426751592358</v>
      </c>
      <c r="S79" s="172">
        <f>R79/(G79+(((M79*3)+3)*20))</f>
        <v>2.599604656270592</v>
      </c>
      <c r="T79" s="10">
        <v>1</v>
      </c>
      <c r="V79" s="5">
        <v>1</v>
      </c>
      <c r="W79" s="5">
        <v>1</v>
      </c>
      <c r="X79" s="5">
        <v>1</v>
      </c>
      <c r="AB79" s="176">
        <f>S79/3.5</f>
        <v>0.7427441875058834</v>
      </c>
    </row>
    <row r="80" spans="1:28" ht="12" customHeight="1">
      <c r="A80" s="6">
        <v>7.2</v>
      </c>
      <c r="B80" s="11" t="s">
        <v>119</v>
      </c>
      <c r="C80" s="11" t="s">
        <v>42</v>
      </c>
      <c r="D80" s="11">
        <v>7</v>
      </c>
      <c r="E80" s="11">
        <v>7</v>
      </c>
      <c r="F80" s="11">
        <v>12</v>
      </c>
      <c r="G80" s="11">
        <v>35</v>
      </c>
      <c r="H80" s="11">
        <v>5</v>
      </c>
      <c r="I80" s="7">
        <f>(T80*$T$23)+(U80*$U$23)+(V80*$V$23)+(W80*$W$23)+(X80*$X$23)+(Y80*$Y$23)+(Z80*$Z$23)+(AA80*$AA$23)</f>
        <v>0.35</v>
      </c>
      <c r="J80" s="8">
        <f>H80+I80</f>
        <v>5.35</v>
      </c>
      <c r="K80" s="11">
        <v>5</v>
      </c>
      <c r="L80" s="11">
        <v>28</v>
      </c>
      <c r="M80" s="11">
        <v>1</v>
      </c>
      <c r="N80" s="9">
        <f>(((10-(((E80*3)+K80)/4))*5)+50)/100</f>
        <v>0.675</v>
      </c>
      <c r="O80" s="7">
        <f>F80/(N80*7.85)</f>
        <v>2.264685067232838</v>
      </c>
      <c r="P80" s="9">
        <f>(((D80-8.62)*5)+50)/100</f>
        <v>0.41900000000000004</v>
      </c>
      <c r="Q80" s="7">
        <f>O80*P80*J80</f>
        <v>5.076631280962491</v>
      </c>
      <c r="R80" s="168">
        <f>Q80*(SQRT(L80/28))*100</f>
        <v>507.6631280962491</v>
      </c>
      <c r="S80" s="172">
        <f>R80/(G80+(((M80*3)+3)*20))</f>
        <v>3.2752459877177365</v>
      </c>
      <c r="T80" s="10">
        <v>1</v>
      </c>
      <c r="U80" s="5">
        <v>1</v>
      </c>
      <c r="V80" s="5">
        <v>2</v>
      </c>
      <c r="AB80" s="176">
        <f>S80/3.5</f>
        <v>0.9357845679193533</v>
      </c>
    </row>
    <row r="81" spans="1:28" ht="12" customHeight="1">
      <c r="A81" s="6">
        <v>7.3</v>
      </c>
      <c r="B81" s="11" t="s">
        <v>119</v>
      </c>
      <c r="C81" s="11" t="s">
        <v>43</v>
      </c>
      <c r="D81" s="11">
        <v>8</v>
      </c>
      <c r="E81" s="11">
        <v>6</v>
      </c>
      <c r="F81" s="11">
        <v>10</v>
      </c>
      <c r="G81" s="11">
        <v>40</v>
      </c>
      <c r="H81" s="11">
        <v>10</v>
      </c>
      <c r="I81" s="7">
        <f>(T81*$T$23)+(U81*$U$23)+(V81*$V$23)+(W81*$W$23)+(X81*$X$23)+(Y81*$Y$23)+(Z81*$Z$23)+(AA81*$AA$23)</f>
        <v>1.5</v>
      </c>
      <c r="J81" s="8">
        <f>H81+I81</f>
        <v>11.5</v>
      </c>
      <c r="K81" s="11">
        <v>5</v>
      </c>
      <c r="L81" s="11">
        <v>24</v>
      </c>
      <c r="M81" s="11">
        <v>1</v>
      </c>
      <c r="N81" s="9">
        <f>(((10-(((E81*3)+K81)/4))*5)+50)/100</f>
        <v>0.7125</v>
      </c>
      <c r="O81" s="7">
        <f>F81/(N81*7.85)</f>
        <v>1.7879092636048721</v>
      </c>
      <c r="P81" s="9">
        <f>(((D81-8.62)*5)+50)/100</f>
        <v>0.4690000000000001</v>
      </c>
      <c r="Q81" s="7">
        <f>O81*P81*J81</f>
        <v>9.643088613252878</v>
      </c>
      <c r="R81" s="168">
        <f>Q81*(SQRT(L81/28))*100</f>
        <v>892.7765262037335</v>
      </c>
      <c r="S81" s="172">
        <f>R81/(G81+(((M81*3)+3)*20))</f>
        <v>5.579853288773334</v>
      </c>
      <c r="T81" s="10">
        <v>1</v>
      </c>
      <c r="V81" s="5">
        <v>1</v>
      </c>
      <c r="W81" s="5">
        <v>1</v>
      </c>
      <c r="X81" s="5">
        <v>1</v>
      </c>
      <c r="AB81" s="176">
        <f>S81/3.5</f>
        <v>1.5942437967923813</v>
      </c>
    </row>
    <row r="82" spans="1:28" ht="12" customHeight="1">
      <c r="A82" s="6">
        <v>7.4</v>
      </c>
      <c r="B82" s="11" t="s">
        <v>119</v>
      </c>
      <c r="C82" s="11" t="s">
        <v>44</v>
      </c>
      <c r="D82" s="11">
        <v>10</v>
      </c>
      <c r="E82" s="11">
        <v>7</v>
      </c>
      <c r="F82" s="11">
        <v>20</v>
      </c>
      <c r="G82" s="11">
        <v>80</v>
      </c>
      <c r="H82" s="11">
        <v>8</v>
      </c>
      <c r="I82" s="7">
        <f>(T82*$T$23)+(U82*$U$23)+(V82*$V$23)+(W82*$W$23)+(X82*$X$23)+(Y82*$Y$23)+(Z82*$Z$23)+(AA82*$AA$23)</f>
        <v>0.25</v>
      </c>
      <c r="J82" s="8">
        <f>H82+I82</f>
        <v>8.25</v>
      </c>
      <c r="K82" s="11">
        <v>6</v>
      </c>
      <c r="L82" s="11">
        <v>24</v>
      </c>
      <c r="M82" s="11">
        <v>2</v>
      </c>
      <c r="N82" s="9">
        <f>(((10-(((E82*3)+K82)/4))*5)+50)/100</f>
        <v>0.6625</v>
      </c>
      <c r="O82" s="7">
        <f>F82/(N82*7.85)</f>
        <v>3.845691623602933</v>
      </c>
      <c r="P82" s="9">
        <f>(((D82-8.62)*5)+50)/100</f>
        <v>0.5690000000000001</v>
      </c>
      <c r="Q82" s="7">
        <f>O82*P82*J82</f>
        <v>18.05263790409807</v>
      </c>
      <c r="R82" s="168">
        <f>Q82*(SQRT(L82/28))*100</f>
        <v>1671.349502552982</v>
      </c>
      <c r="S82" s="172">
        <f>R82/(G82+(((M82*3)+3)*20))</f>
        <v>6.428267317511469</v>
      </c>
      <c r="T82" s="10">
        <v>1</v>
      </c>
      <c r="V82" s="5">
        <v>2</v>
      </c>
      <c r="AB82" s="176">
        <f>S82/6.2</f>
        <v>1.0368173092760433</v>
      </c>
    </row>
    <row r="83" spans="1:28" ht="12" customHeight="1">
      <c r="A83" s="6">
        <v>7.5</v>
      </c>
      <c r="B83" s="11" t="s">
        <v>119</v>
      </c>
      <c r="C83" s="11" t="s">
        <v>45</v>
      </c>
      <c r="D83" s="11">
        <v>9</v>
      </c>
      <c r="E83" s="11">
        <v>7</v>
      </c>
      <c r="F83" s="11">
        <v>14</v>
      </c>
      <c r="G83" s="11">
        <v>60</v>
      </c>
      <c r="H83" s="11">
        <v>6</v>
      </c>
      <c r="I83" s="7">
        <f>(T83*$T$23)+(U83*$U$23)+(V83*$V$23)+(W83*$W$23)+(X83*$X$23)+(Y83*$Y$23)+(Z83*$Z$23)+(AA83*$AA$23)</f>
        <v>2.25</v>
      </c>
      <c r="J83" s="8">
        <f>H83+I83</f>
        <v>8.25</v>
      </c>
      <c r="K83" s="11">
        <v>5</v>
      </c>
      <c r="L83" s="11">
        <v>28</v>
      </c>
      <c r="M83" s="11">
        <v>2</v>
      </c>
      <c r="N83" s="9">
        <f>(((10-(((E83*3)+K83)/4))*5)+50)/100</f>
        <v>0.675</v>
      </c>
      <c r="O83" s="7">
        <f>F83/(N83*7.85)</f>
        <v>2.6421325784383107</v>
      </c>
      <c r="P83" s="9">
        <f>(((D83-8.62)*5)+50)/100</f>
        <v>0.519</v>
      </c>
      <c r="Q83" s="7">
        <f>O83*P83*J83</f>
        <v>11.312951167728237</v>
      </c>
      <c r="R83" s="168">
        <f>Q83*(SQRT(L83/28))*100</f>
        <v>1131.2951167728236</v>
      </c>
      <c r="S83" s="172">
        <f>R83/(G83+(((M83*3)+3)*20))</f>
        <v>4.713729653220098</v>
      </c>
      <c r="T83" s="10">
        <v>1</v>
      </c>
      <c r="V83" s="5">
        <v>2</v>
      </c>
      <c r="W83" s="5">
        <v>2</v>
      </c>
      <c r="X83" s="5">
        <v>1</v>
      </c>
      <c r="AB83" s="176">
        <f>S83/6.2</f>
        <v>0.7602789763258223</v>
      </c>
    </row>
    <row r="84" spans="1:28" ht="12" customHeight="1">
      <c r="A84" s="6">
        <v>7.6</v>
      </c>
      <c r="B84" s="11" t="s">
        <v>119</v>
      </c>
      <c r="C84" s="11" t="s">
        <v>91</v>
      </c>
      <c r="D84" s="11">
        <v>10</v>
      </c>
      <c r="E84" s="11">
        <v>8</v>
      </c>
      <c r="F84" s="11">
        <v>20</v>
      </c>
      <c r="G84" s="11">
        <v>90</v>
      </c>
      <c r="H84" s="11">
        <v>6</v>
      </c>
      <c r="I84" s="7">
        <f>(T84*$T$23)+(U84*$U$23)+(V84*$V$23)+(W84*$W$23)+(X84*$X$23)+(Y84*$Y$23)+(Z84*$Z$23)+(AA84*$AA$23)</f>
        <v>1.7</v>
      </c>
      <c r="J84" s="8">
        <f>H84+I84</f>
        <v>7.7</v>
      </c>
      <c r="K84" s="11">
        <v>14</v>
      </c>
      <c r="L84" s="11">
        <v>28</v>
      </c>
      <c r="M84" s="11">
        <v>3</v>
      </c>
      <c r="N84" s="9">
        <f>(((10-(((E84*3)+K84)/4))*5)+50)/100</f>
        <v>0.525</v>
      </c>
      <c r="O84" s="7">
        <f>F84/(N84*7.85)</f>
        <v>4.852896572641796</v>
      </c>
      <c r="P84" s="9">
        <f>(((D84-8.62)*5)+50)/100</f>
        <v>0.5690000000000001</v>
      </c>
      <c r="Q84" s="7">
        <f>O84*P84*J84</f>
        <v>21.2619957537155</v>
      </c>
      <c r="R84" s="168">
        <f>Q84*(SQRT(L84/28))*100</f>
        <v>2126.19957537155</v>
      </c>
      <c r="S84" s="172">
        <f>R84/(G84+(((M84*3)+3)*20))</f>
        <v>6.443029016277424</v>
      </c>
      <c r="T84" s="10">
        <v>1</v>
      </c>
      <c r="U84" s="5">
        <v>2</v>
      </c>
      <c r="V84" s="5">
        <v>3</v>
      </c>
      <c r="X84" s="5">
        <v>1</v>
      </c>
      <c r="AB84" s="176">
        <f>S84/11.4</f>
        <v>0.5651779838839845</v>
      </c>
    </row>
    <row r="85" spans="1:28" ht="12" customHeight="1">
      <c r="A85" s="6">
        <v>7.7</v>
      </c>
      <c r="B85" s="11" t="s">
        <v>119</v>
      </c>
      <c r="C85" s="11" t="s">
        <v>46</v>
      </c>
      <c r="D85" s="11">
        <v>13</v>
      </c>
      <c r="E85" s="11">
        <v>9</v>
      </c>
      <c r="F85" s="11">
        <f>15*1.25</f>
        <v>18.75</v>
      </c>
      <c r="G85" s="11">
        <v>160</v>
      </c>
      <c r="H85" s="11">
        <v>8</v>
      </c>
      <c r="I85" s="7">
        <f>(T85*$T$23)+(U85*$U$23)+(V85*$V$23)+(W85*$W$23)+(X85*$X$23)+(Y85*$Y$23)+(Z85*$Z$23)+(AA85*$AA$23)</f>
        <v>4.2</v>
      </c>
      <c r="J85" s="8">
        <f>H85+I85</f>
        <v>12.2</v>
      </c>
      <c r="K85" s="11">
        <v>9</v>
      </c>
      <c r="L85" s="11">
        <v>40</v>
      </c>
      <c r="M85" s="11">
        <v>3</v>
      </c>
      <c r="N85" s="9">
        <f>(((10-(((E85*3)+K85)/4))*5)+50)/100</f>
        <v>0.55</v>
      </c>
      <c r="O85" s="7">
        <f>F85/(N85*7.85)</f>
        <v>4.342790966994789</v>
      </c>
      <c r="P85" s="9">
        <f>(((D85-8.62)*5)+50)/100</f>
        <v>0.7190000000000001</v>
      </c>
      <c r="Q85" s="7">
        <f>O85*P85*J85</f>
        <v>38.094093804284896</v>
      </c>
      <c r="R85" s="168">
        <f>Q85*(SQRT(L85/28))*100</f>
        <v>4553.115076154938</v>
      </c>
      <c r="S85" s="172">
        <f>R85/(G85+(((M85*3)+3)*20))</f>
        <v>11.382787690387344</v>
      </c>
      <c r="T85" s="10">
        <v>1</v>
      </c>
      <c r="U85" s="5">
        <v>2</v>
      </c>
      <c r="V85" s="5">
        <v>1</v>
      </c>
      <c r="Z85" s="5">
        <v>1</v>
      </c>
      <c r="AB85" s="176">
        <f>S85/11.4</f>
        <v>0.9984901482795916</v>
      </c>
    </row>
    <row r="86" spans="1:28" ht="12" customHeight="1">
      <c r="A86" s="6">
        <v>7.8</v>
      </c>
      <c r="B86" s="11" t="s">
        <v>119</v>
      </c>
      <c r="C86" s="11" t="s">
        <v>183</v>
      </c>
      <c r="D86" s="11">
        <v>10</v>
      </c>
      <c r="E86" s="11">
        <v>10</v>
      </c>
      <c r="F86" s="11">
        <v>24</v>
      </c>
      <c r="G86" s="11">
        <v>180</v>
      </c>
      <c r="H86" s="11">
        <v>16</v>
      </c>
      <c r="I86" s="7">
        <f>(T86*$T$23)+(U86*$U$23)+(V86*$V$23)+(W86*$W$23)+(X86*$X$23)+(Y86*$Y$23)+(Z86*$Z$23)+(AA86*$AA$23)</f>
        <v>2.1</v>
      </c>
      <c r="J86" s="8">
        <f>H86+I86</f>
        <v>18.1</v>
      </c>
      <c r="K86" s="11">
        <v>12</v>
      </c>
      <c r="L86" s="11">
        <v>24</v>
      </c>
      <c r="M86" s="11">
        <v>3</v>
      </c>
      <c r="N86" s="9">
        <f>(((10-(((E86*3)+K86)/4))*5)+50)/100</f>
        <v>0.475</v>
      </c>
      <c r="O86" s="7">
        <f>F86/(N86*7.85)</f>
        <v>6.43647334897754</v>
      </c>
      <c r="P86" s="9">
        <f>(((D86-8.62)*5)+50)/100</f>
        <v>0.5690000000000001</v>
      </c>
      <c r="Q86" s="7">
        <f>O86*P86*J86</f>
        <v>66.28859537378479</v>
      </c>
      <c r="R86" s="168">
        <f>Q86*(SQRT(L86/28))*100</f>
        <v>6137.131398273972</v>
      </c>
      <c r="S86" s="172">
        <f>R86/(G86+(((M86*3)+3)*20))</f>
        <v>14.612217614938029</v>
      </c>
      <c r="T86" s="10"/>
      <c r="U86" s="5">
        <v>1</v>
      </c>
      <c r="V86" s="5">
        <v>2</v>
      </c>
      <c r="W86" s="5">
        <v>1</v>
      </c>
      <c r="X86" s="5">
        <v>1</v>
      </c>
      <c r="AB86" s="176">
        <f>S86/11.4</f>
        <v>1.281773474994564</v>
      </c>
    </row>
    <row r="87" spans="1:28" ht="12" customHeight="1">
      <c r="A87" s="6">
        <v>7.9</v>
      </c>
      <c r="B87" s="11" t="s">
        <v>119</v>
      </c>
      <c r="C87" s="11" t="s">
        <v>47</v>
      </c>
      <c r="D87" s="11">
        <v>16</v>
      </c>
      <c r="E87" s="11">
        <v>12</v>
      </c>
      <c r="F87" s="11">
        <f>25*1.25</f>
        <v>31.25</v>
      </c>
      <c r="G87" s="11">
        <v>300</v>
      </c>
      <c r="H87" s="11">
        <v>10</v>
      </c>
      <c r="I87" s="7">
        <f>(T87*$T$23)+(U87*$U$23)+(V87*$V$23)+(W87*$W$23)+(X87*$X$23)+(Y87*$Y$23)+(Z87*$Z$23)+(AA87*$AA$23)</f>
        <v>8.7</v>
      </c>
      <c r="J87" s="8">
        <f>H87+I87</f>
        <v>18.7</v>
      </c>
      <c r="K87" s="11">
        <v>14</v>
      </c>
      <c r="L87" s="11">
        <v>40</v>
      </c>
      <c r="M87" s="11">
        <v>4</v>
      </c>
      <c r="N87" s="9">
        <f>(((10-(((E87*3)+K87)/4))*5)+50)/100</f>
        <v>0.375</v>
      </c>
      <c r="O87" s="7">
        <f>F87/(N87*7.85)</f>
        <v>10.615711252653929</v>
      </c>
      <c r="P87" s="9">
        <f>(((D87-8.62)*5)+50)/100</f>
        <v>0.8690000000000001</v>
      </c>
      <c r="Q87" s="7">
        <f>O87*P87*J87</f>
        <v>172.50849256900213</v>
      </c>
      <c r="R87" s="168">
        <f>Q87*(SQRT(L87/28))*100</f>
        <v>20618.7085671621</v>
      </c>
      <c r="S87" s="172">
        <f>R87/(G87+(((M87*3)+3)*20))</f>
        <v>34.3645142786035</v>
      </c>
      <c r="T87" s="10">
        <v>1</v>
      </c>
      <c r="U87" s="5">
        <v>2</v>
      </c>
      <c r="V87" s="5">
        <v>1</v>
      </c>
      <c r="W87" s="5">
        <v>3</v>
      </c>
      <c r="X87" s="5">
        <v>1</v>
      </c>
      <c r="Y87" s="5">
        <v>1</v>
      </c>
      <c r="Z87" s="5">
        <v>1</v>
      </c>
      <c r="AB87" s="176">
        <f>S87/30.8</f>
        <v>1.1157309830715423</v>
      </c>
    </row>
    <row r="88" spans="1:28" ht="12" customHeight="1">
      <c r="A88" s="6">
        <v>8.1</v>
      </c>
      <c r="B88" s="6" t="s">
        <v>120</v>
      </c>
      <c r="C88" s="6" t="s">
        <v>48</v>
      </c>
      <c r="D88" s="6">
        <v>5</v>
      </c>
      <c r="E88" s="6">
        <v>4</v>
      </c>
      <c r="F88" s="6">
        <v>8</v>
      </c>
      <c r="G88" s="6">
        <v>15</v>
      </c>
      <c r="H88" s="6">
        <v>5</v>
      </c>
      <c r="I88" s="7">
        <f>(T88*$T$23)+(U88*$U$23)+(V88*$V$23)+(W88*$W$23)+(X88*$X$23)+(Y88*$Y$23)+(Z88*$Z$23)+(AA88*$AA$23)</f>
        <v>0.35</v>
      </c>
      <c r="J88" s="8">
        <f>H88+I88</f>
        <v>5.35</v>
      </c>
      <c r="K88" s="6">
        <v>6</v>
      </c>
      <c r="L88" s="6">
        <v>20</v>
      </c>
      <c r="M88" s="6">
        <v>1</v>
      </c>
      <c r="N88" s="9">
        <f>(((10-(((E88*3)+K88)/4))*5)+50)/100</f>
        <v>0.775</v>
      </c>
      <c r="O88" s="7">
        <f>F88/(N88*7.85)</f>
        <v>1.3149784261351962</v>
      </c>
      <c r="P88" s="9">
        <f>(((D88-8.62)*5)+50)/100</f>
        <v>0.31900000000000006</v>
      </c>
      <c r="Q88" s="7">
        <f>O88*P88*J88</f>
        <v>2.244207930963633</v>
      </c>
      <c r="R88" s="168">
        <f>Q88*(SQRT(L88/28))*100</f>
        <v>189.67018813493954</v>
      </c>
      <c r="S88" s="172">
        <f>R88/(G88+(((M88*3)+3)*20))</f>
        <v>1.4049643565551078</v>
      </c>
      <c r="T88" s="10">
        <v>1</v>
      </c>
      <c r="U88" s="5">
        <v>1</v>
      </c>
      <c r="V88" s="5">
        <v>2</v>
      </c>
      <c r="AB88" s="176">
        <f>S88/3.5</f>
        <v>0.40141838758717363</v>
      </c>
    </row>
    <row r="89" spans="1:28" ht="12" customHeight="1">
      <c r="A89" s="6">
        <v>8.2</v>
      </c>
      <c r="B89" s="11" t="s">
        <v>120</v>
      </c>
      <c r="C89" s="11" t="s">
        <v>49</v>
      </c>
      <c r="D89" s="11">
        <v>7</v>
      </c>
      <c r="E89" s="11">
        <v>7</v>
      </c>
      <c r="F89" s="11">
        <v>12</v>
      </c>
      <c r="G89" s="11">
        <v>25</v>
      </c>
      <c r="H89" s="11">
        <v>5</v>
      </c>
      <c r="I89" s="7">
        <f>(T89*$T$23)+(U89*$U$23)+(V89*$V$23)+(W89*$W$23)+(X89*$X$23)+(Y89*$Y$23)+(Z89*$Z$23)+(AA89*$AA$23)</f>
        <v>0.35</v>
      </c>
      <c r="J89" s="8">
        <f>H89+I89</f>
        <v>5.35</v>
      </c>
      <c r="K89" s="11">
        <v>6</v>
      </c>
      <c r="L89" s="11">
        <v>20</v>
      </c>
      <c r="M89" s="11">
        <v>1</v>
      </c>
      <c r="N89" s="9">
        <f>(((10-(((E89*3)+K89)/4))*5)+50)/100</f>
        <v>0.6625</v>
      </c>
      <c r="O89" s="7">
        <f>F89/(N89*7.85)</f>
        <v>2.30741497416176</v>
      </c>
      <c r="P89" s="9">
        <f>(((D89-8.62)*5)+50)/100</f>
        <v>0.41900000000000004</v>
      </c>
      <c r="Q89" s="7">
        <f>O89*P89*J89</f>
        <v>5.172416776829709</v>
      </c>
      <c r="R89" s="168">
        <f>Q89*(SQRT(L89/28))*100</f>
        <v>437.14900461667884</v>
      </c>
      <c r="S89" s="172">
        <f>R89/(G89+(((M89*3)+3)*20))</f>
        <v>3.014820721494337</v>
      </c>
      <c r="T89" s="10">
        <v>1</v>
      </c>
      <c r="U89" s="5">
        <v>1</v>
      </c>
      <c r="V89" s="5">
        <v>2</v>
      </c>
      <c r="AB89" s="176">
        <f>S89/3.5</f>
        <v>0.861377348998382</v>
      </c>
    </row>
    <row r="90" spans="1:28" ht="12" customHeight="1">
      <c r="A90" s="6">
        <v>8.3</v>
      </c>
      <c r="B90" s="11" t="s">
        <v>120</v>
      </c>
      <c r="C90" s="11" t="s">
        <v>50</v>
      </c>
      <c r="D90" s="11">
        <v>7</v>
      </c>
      <c r="E90" s="11">
        <v>4</v>
      </c>
      <c r="F90" s="11">
        <v>10</v>
      </c>
      <c r="G90" s="11">
        <v>30</v>
      </c>
      <c r="H90" s="11">
        <v>4</v>
      </c>
      <c r="I90" s="7">
        <f>(T90*$T$23)+(U90*$U$23)+(V90*$V$23)+(W90*$W$23)+(X90*$X$23)+(Y90*$Y$23)+(Z90*$Z$23)+(AA90*$AA$23)</f>
        <v>0.1</v>
      </c>
      <c r="J90" s="8">
        <f>H90+I90</f>
        <v>4.1</v>
      </c>
      <c r="K90" s="11">
        <v>6</v>
      </c>
      <c r="L90" s="11">
        <v>20</v>
      </c>
      <c r="M90" s="11">
        <v>1</v>
      </c>
      <c r="N90" s="9">
        <f>(((10-(((E90*3)+K90)/4))*5)+50)/100</f>
        <v>0.775</v>
      </c>
      <c r="O90" s="7">
        <f>F90/(N90*7.85)</f>
        <v>1.643723032668995</v>
      </c>
      <c r="P90" s="9">
        <f>(((D90-8.62)*5)+50)/100</f>
        <v>0.41900000000000004</v>
      </c>
      <c r="Q90" s="7">
        <f>O90*P90*J90</f>
        <v>2.8237517978220668</v>
      </c>
      <c r="R90" s="168">
        <f>Q90*(SQRT(L90/28))*100</f>
        <v>238.65058462266177</v>
      </c>
      <c r="S90" s="172">
        <f>R90/(G90+(((M90*3)+3)*20))</f>
        <v>1.5910038974844118</v>
      </c>
      <c r="T90" s="10">
        <v>1</v>
      </c>
      <c r="U90" s="5">
        <v>1</v>
      </c>
      <c r="V90" s="5">
        <v>1</v>
      </c>
      <c r="AB90" s="176">
        <f>S90/3.5</f>
        <v>0.45457254213840337</v>
      </c>
    </row>
    <row r="91" spans="1:28" ht="12" customHeight="1">
      <c r="A91" s="6">
        <v>8.4</v>
      </c>
      <c r="B91" s="11" t="s">
        <v>120</v>
      </c>
      <c r="C91" s="11" t="s">
        <v>51</v>
      </c>
      <c r="D91" s="11">
        <v>9</v>
      </c>
      <c r="E91" s="11">
        <v>8</v>
      </c>
      <c r="F91" s="11">
        <v>15</v>
      </c>
      <c r="G91" s="11">
        <v>55</v>
      </c>
      <c r="H91" s="11">
        <v>7</v>
      </c>
      <c r="I91" s="7">
        <f>(T91*$T$23)+(U91*$U$23)+(V91*$V$23)+(W91*$W$23)+(X91*$X$23)+(Y91*$Y$23)+(Z91*$Z$23)+(AA91*$AA$23)</f>
        <v>0.1</v>
      </c>
      <c r="J91" s="8">
        <f>H91+I91</f>
        <v>7.1</v>
      </c>
      <c r="K91" s="11">
        <v>6</v>
      </c>
      <c r="L91" s="11">
        <v>32</v>
      </c>
      <c r="M91" s="11">
        <v>2</v>
      </c>
      <c r="N91" s="9">
        <f>(((10-(((E91*3)+K91)/4))*5)+50)/100</f>
        <v>0.625</v>
      </c>
      <c r="O91" s="7">
        <f>F91/(N91*7.85)</f>
        <v>3.0573248407643314</v>
      </c>
      <c r="P91" s="9">
        <f>(((D91-8.62)*5)+50)/100</f>
        <v>0.519</v>
      </c>
      <c r="Q91" s="7">
        <f>O91*P91*J91</f>
        <v>11.265936305732485</v>
      </c>
      <c r="R91" s="168">
        <f>Q91*(SQRT(L91/28))*100</f>
        <v>1204.3792513505337</v>
      </c>
      <c r="S91" s="172">
        <f>R91/(G91+(((M91*3)+3)*20))</f>
        <v>5.1250180908533345</v>
      </c>
      <c r="T91" s="10">
        <v>1</v>
      </c>
      <c r="U91" s="5">
        <v>1</v>
      </c>
      <c r="V91" s="5">
        <v>1</v>
      </c>
      <c r="AB91" s="176">
        <f>S91/6.2</f>
        <v>0.8266158211053765</v>
      </c>
    </row>
    <row r="92" spans="1:28" ht="12" customHeight="1">
      <c r="A92" s="6">
        <v>8.5</v>
      </c>
      <c r="B92" s="11" t="s">
        <v>120</v>
      </c>
      <c r="C92" s="11" t="s">
        <v>52</v>
      </c>
      <c r="D92" s="11">
        <v>8</v>
      </c>
      <c r="E92" s="11">
        <v>6</v>
      </c>
      <c r="F92" s="11">
        <v>14</v>
      </c>
      <c r="G92" s="11">
        <v>90</v>
      </c>
      <c r="H92" s="11">
        <v>6</v>
      </c>
      <c r="I92" s="7">
        <f>(T92*$T$23)+(U92*$U$23)+(V92*$V$23)+(W92*$W$23)+(X92*$X$23)+(Y92*$Y$23)+(Z92*$Z$23)+(AA92*$AA$23)</f>
        <v>1.9</v>
      </c>
      <c r="J92" s="8">
        <f>H92+I92</f>
        <v>7.9</v>
      </c>
      <c r="K92" s="11">
        <v>10</v>
      </c>
      <c r="L92" s="11">
        <v>28</v>
      </c>
      <c r="M92" s="11">
        <v>2</v>
      </c>
      <c r="N92" s="9">
        <f>(((10-(((E92*3)+K92)/4))*5)+50)/100</f>
        <v>0.65</v>
      </c>
      <c r="O92" s="7">
        <f>F92/(N92*7.85)</f>
        <v>2.7437530622243997</v>
      </c>
      <c r="P92" s="9">
        <f>(((D92-8.62)*5)+50)/100</f>
        <v>0.4690000000000001</v>
      </c>
      <c r="Q92" s="7">
        <f>O92*P92*J92</f>
        <v>10.165879470847626</v>
      </c>
      <c r="R92" s="168">
        <f>Q92*(SQRT(L92/28))*100</f>
        <v>1016.5879470847626</v>
      </c>
      <c r="S92" s="172">
        <f>R92/(G92+(((M92*3)+3)*20))</f>
        <v>3.76514054475838</v>
      </c>
      <c r="T92" s="10">
        <v>1</v>
      </c>
      <c r="U92" s="5">
        <v>4</v>
      </c>
      <c r="V92" s="5">
        <v>1</v>
      </c>
      <c r="W92" s="5">
        <v>1</v>
      </c>
      <c r="X92" s="5">
        <v>1</v>
      </c>
      <c r="AB92" s="176">
        <f>S92/6.2</f>
        <v>0.6072807330255451</v>
      </c>
    </row>
    <row r="93" spans="1:28" ht="12" customHeight="1">
      <c r="A93" s="6">
        <v>8.6</v>
      </c>
      <c r="B93" s="11" t="s">
        <v>120</v>
      </c>
      <c r="C93" s="11" t="s">
        <v>53</v>
      </c>
      <c r="D93" s="11">
        <v>10</v>
      </c>
      <c r="E93" s="11">
        <v>8</v>
      </c>
      <c r="F93" s="11">
        <f>15*1.25</f>
        <v>18.75</v>
      </c>
      <c r="G93" s="11">
        <v>100</v>
      </c>
      <c r="H93" s="11">
        <v>7</v>
      </c>
      <c r="I93" s="7">
        <f>(T93*$T$23)+(U93*$U$23)+(V93*$V$23)+(W93*$W$23)+(X93*$X$23)+(Y93*$Y$23)+(Z93*$Z$23)+(AA93*$AA$23)</f>
        <v>4.35</v>
      </c>
      <c r="J93" s="8">
        <f>H93+I93</f>
        <v>11.35</v>
      </c>
      <c r="K93" s="11">
        <v>10</v>
      </c>
      <c r="L93" s="11">
        <v>40</v>
      </c>
      <c r="M93" s="11">
        <v>3</v>
      </c>
      <c r="N93" s="9">
        <f>(((10-(((E93*3)+K93)/4))*5)+50)/100</f>
        <v>0.575</v>
      </c>
      <c r="O93" s="7">
        <f>F93/(N93*7.85)</f>
        <v>4.153973968429799</v>
      </c>
      <c r="P93" s="9">
        <f>(((D93-8.62)*5)+50)/100</f>
        <v>0.5690000000000001</v>
      </c>
      <c r="Q93" s="7">
        <f>O93*P93*J93</f>
        <v>26.82698698421491</v>
      </c>
      <c r="R93" s="168">
        <f>Q93*(SQRT(L93/28))*100</f>
        <v>3206.4382345775057</v>
      </c>
      <c r="S93" s="172">
        <f>R93/(G93+(((M93*3)+3)*20))</f>
        <v>9.43070068993384</v>
      </c>
      <c r="T93" s="10"/>
      <c r="U93" s="5">
        <v>1</v>
      </c>
      <c r="V93" s="5">
        <v>1</v>
      </c>
      <c r="Z93" s="5">
        <v>1</v>
      </c>
      <c r="AB93" s="176">
        <f>S93/11.4</f>
        <v>0.8272544464854245</v>
      </c>
    </row>
    <row r="94" spans="1:28" ht="12" customHeight="1">
      <c r="A94" s="6">
        <v>8.7</v>
      </c>
      <c r="B94" s="11" t="s">
        <v>120</v>
      </c>
      <c r="C94" s="11" t="s">
        <v>54</v>
      </c>
      <c r="D94" s="11">
        <v>13</v>
      </c>
      <c r="E94" s="11">
        <v>11</v>
      </c>
      <c r="F94" s="11">
        <v>26</v>
      </c>
      <c r="G94" s="11">
        <v>180</v>
      </c>
      <c r="H94" s="11">
        <v>12</v>
      </c>
      <c r="I94" s="7">
        <f>(T94*$T$23)+(U94*$U$23)+(V94*$V$23)+(W94*$W$23)+(X94*$X$23)+(Y94*$Y$23)+(Z94*$Z$23)+(AA94*$AA$23)</f>
        <v>0.85</v>
      </c>
      <c r="J94" s="8">
        <f>H94+I94</f>
        <v>12.85</v>
      </c>
      <c r="K94" s="11">
        <v>9</v>
      </c>
      <c r="L94" s="11">
        <v>30</v>
      </c>
      <c r="M94" s="11">
        <v>3</v>
      </c>
      <c r="N94" s="9">
        <f>(((10-(((E94*3)+K94)/4))*5)+50)/100</f>
        <v>0.475</v>
      </c>
      <c r="O94" s="7">
        <f>F94/(N94*7.85)</f>
        <v>6.972846128059001</v>
      </c>
      <c r="P94" s="9">
        <f>(((D94-8.62)*5)+50)/100</f>
        <v>0.7190000000000001</v>
      </c>
      <c r="Q94" s="7">
        <f>O94*P94*J94</f>
        <v>64.42317130405632</v>
      </c>
      <c r="R94" s="168">
        <f>Q94*(SQRT(L94/28))*100</f>
        <v>6668.43176108129</v>
      </c>
      <c r="S94" s="172">
        <f>R94/(G94+(((M94*3)+3)*20))</f>
        <v>15.877218478764975</v>
      </c>
      <c r="T94" s="10"/>
      <c r="U94" s="5">
        <v>1</v>
      </c>
      <c r="V94" s="5">
        <v>1</v>
      </c>
      <c r="W94" s="5">
        <v>1</v>
      </c>
      <c r="AB94" s="176">
        <f>S94/11.4</f>
        <v>1.3927384630495592</v>
      </c>
    </row>
    <row r="95" spans="1:28" ht="12" customHeight="1">
      <c r="A95" s="6">
        <v>8.8</v>
      </c>
      <c r="B95" s="11" t="s">
        <v>120</v>
      </c>
      <c r="C95" s="11" t="s">
        <v>186</v>
      </c>
      <c r="D95" s="11">
        <v>10</v>
      </c>
      <c r="E95" s="11">
        <v>10</v>
      </c>
      <c r="F95" s="11">
        <v>18</v>
      </c>
      <c r="G95" s="11">
        <v>140</v>
      </c>
      <c r="H95" s="11">
        <v>9</v>
      </c>
      <c r="I95" s="7">
        <f>(T95*$T$23)+(U95*$U$23)+(V95*$V$23)+(W95*$W$23)+(X95*$X$23)+(Y95*$Y$23)+(Z95*$Z$23)+(AA95*$AA$23)</f>
        <v>2.1</v>
      </c>
      <c r="J95" s="8">
        <f>H95+I95</f>
        <v>11.1</v>
      </c>
      <c r="K95" s="11">
        <v>9</v>
      </c>
      <c r="L95" s="11">
        <v>30</v>
      </c>
      <c r="M95" s="11">
        <v>3</v>
      </c>
      <c r="N95" s="9">
        <f>(((10-(((E95*3)+K95)/4))*5)+50)/100</f>
        <v>0.5125</v>
      </c>
      <c r="O95" s="7">
        <f>F95/(N95*7.85)</f>
        <v>4.474133913313656</v>
      </c>
      <c r="P95" s="9">
        <f>(((D95-8.62)*5)+50)/100</f>
        <v>0.5690000000000001</v>
      </c>
      <c r="Q95" s="7">
        <f>O95*P95*J95</f>
        <v>28.258182383097722</v>
      </c>
      <c r="R95" s="168">
        <f>Q95*(SQRT(L95/28))*100</f>
        <v>2924.9997648285885</v>
      </c>
      <c r="S95" s="172">
        <f>R95/(G95+(((M95*3)+3)*20))</f>
        <v>7.697367802180496</v>
      </c>
      <c r="T95" s="10"/>
      <c r="U95" s="5">
        <v>1</v>
      </c>
      <c r="V95" s="5">
        <v>2</v>
      </c>
      <c r="W95" s="5">
        <v>1</v>
      </c>
      <c r="X95" s="5">
        <v>1</v>
      </c>
      <c r="AB95" s="176">
        <f>S95/11.4</f>
        <v>0.6752077019456575</v>
      </c>
    </row>
    <row r="96" spans="1:28" ht="12" customHeight="1">
      <c r="A96" s="6">
        <v>8.9</v>
      </c>
      <c r="B96" s="11" t="s">
        <v>120</v>
      </c>
      <c r="C96" s="11" t="s">
        <v>55</v>
      </c>
      <c r="D96" s="11">
        <v>15</v>
      </c>
      <c r="E96" s="11">
        <v>12</v>
      </c>
      <c r="F96" s="11">
        <v>25</v>
      </c>
      <c r="G96" s="11">
        <v>280</v>
      </c>
      <c r="H96" s="11">
        <v>12</v>
      </c>
      <c r="I96" s="7">
        <f>(T96*$T$23)+(U96*$U$23)+(V96*$V$23)+(W96*$W$23)+(X96*$X$23)+(Y96*$Y$23)+(Z96*$Z$23)+(AA96*$AA$23)</f>
        <v>4.1</v>
      </c>
      <c r="J96" s="8">
        <f>H96+I96</f>
        <v>16.1</v>
      </c>
      <c r="K96" s="11">
        <v>12</v>
      </c>
      <c r="L96" s="11">
        <v>50</v>
      </c>
      <c r="M96" s="11">
        <v>4</v>
      </c>
      <c r="N96" s="9">
        <f>(((10-(((E96*3)+K96)/4))*5)+50)/100</f>
        <v>0.4</v>
      </c>
      <c r="O96" s="7">
        <f>F96/(N96*7.85)</f>
        <v>7.961783439490445</v>
      </c>
      <c r="P96" s="9">
        <f>(((D96-8.62)*5)+50)/100</f>
        <v>0.8190000000000001</v>
      </c>
      <c r="Q96" s="7">
        <f>O96*P96*J96</f>
        <v>104.98328025477709</v>
      </c>
      <c r="R96" s="168">
        <f>Q96*(SQRT(L96/28))*100</f>
        <v>14028.980930465912</v>
      </c>
      <c r="S96" s="172">
        <f>R96/(G96+(((M96*3)+3)*20))</f>
        <v>24.18789815597571</v>
      </c>
      <c r="T96" s="10"/>
      <c r="U96" s="5">
        <v>1</v>
      </c>
      <c r="W96" s="5">
        <v>2</v>
      </c>
      <c r="X96" s="5">
        <v>1</v>
      </c>
      <c r="Y96" s="5">
        <v>1</v>
      </c>
      <c r="AB96" s="176">
        <f>S96/30.8</f>
        <v>0.7853213687005101</v>
      </c>
    </row>
    <row r="97" spans="1:28" ht="12" customHeight="1">
      <c r="A97" s="6">
        <v>9.1</v>
      </c>
      <c r="B97" s="6" t="s">
        <v>121</v>
      </c>
      <c r="C97" s="6" t="s">
        <v>56</v>
      </c>
      <c r="D97" s="6">
        <v>6</v>
      </c>
      <c r="E97" s="6">
        <v>5</v>
      </c>
      <c r="F97" s="6">
        <v>12</v>
      </c>
      <c r="G97" s="6">
        <v>30</v>
      </c>
      <c r="H97" s="6">
        <v>5</v>
      </c>
      <c r="I97" s="7">
        <f>(T97*$T$23)+(U97*$U$23)+(V97*$V$23)+(W97*$W$23)+(X97*$X$23)+(Y97*$Y$23)+(Z97*$Z$23)+(AA97*$AA$23)</f>
        <v>0.6</v>
      </c>
      <c r="J97" s="8">
        <f>H97+I97</f>
        <v>5.6</v>
      </c>
      <c r="K97" s="6">
        <v>5</v>
      </c>
      <c r="L97" s="6">
        <v>24</v>
      </c>
      <c r="M97" s="6">
        <v>1</v>
      </c>
      <c r="N97" s="9">
        <f>(((10-(((E97*3)+K97)/4))*5)+50)/100</f>
        <v>0.75</v>
      </c>
      <c r="O97" s="7">
        <f>F97/(N97*7.85)</f>
        <v>2.0382165605095546</v>
      </c>
      <c r="P97" s="9">
        <f>(((D97-8.62)*5)+50)/100</f>
        <v>0.36900000000000005</v>
      </c>
      <c r="Q97" s="7">
        <f>O97*P97*J97</f>
        <v>4.211770700636944</v>
      </c>
      <c r="R97" s="168">
        <f>Q97*(SQRT(L97/28))*100</f>
        <v>389.9341970282804</v>
      </c>
      <c r="S97" s="172">
        <f>R97/(G97+(((M97*3)+3)*20))</f>
        <v>2.5995613135218694</v>
      </c>
      <c r="T97" s="10"/>
      <c r="U97" s="5">
        <v>1</v>
      </c>
      <c r="W97" s="5">
        <v>1</v>
      </c>
      <c r="AB97" s="176">
        <f>S97/3.5</f>
        <v>0.7427318038633912</v>
      </c>
    </row>
    <row r="98" spans="1:28" ht="12" customHeight="1">
      <c r="A98" s="11">
        <v>9.2</v>
      </c>
      <c r="B98" s="11" t="s">
        <v>121</v>
      </c>
      <c r="C98" s="11" t="s">
        <v>57</v>
      </c>
      <c r="D98" s="11">
        <v>8</v>
      </c>
      <c r="E98" s="11">
        <v>6</v>
      </c>
      <c r="F98" s="11">
        <v>12</v>
      </c>
      <c r="G98" s="11">
        <v>30</v>
      </c>
      <c r="H98" s="11">
        <v>5</v>
      </c>
      <c r="I98" s="7">
        <f>(T98*$T$23)+(U98*$U$23)+(V98*$V$23)+(W98*$W$23)+(X98*$X$23)+(Y98*$Y$23)+(Z98*$Z$23)+(AA98*$AA$23)</f>
        <v>0.2</v>
      </c>
      <c r="J98" s="8">
        <f>H98+I98</f>
        <v>5.2</v>
      </c>
      <c r="K98" s="11">
        <v>5</v>
      </c>
      <c r="L98" s="11">
        <v>36</v>
      </c>
      <c r="M98" s="11">
        <v>1</v>
      </c>
      <c r="N98" s="9">
        <f>(((10-(((E98*3)+K98)/4))*5)+50)/100</f>
        <v>0.7125</v>
      </c>
      <c r="O98" s="7">
        <f>F98/(N98*7.85)</f>
        <v>2.1454911163258465</v>
      </c>
      <c r="P98" s="9">
        <f>(((D98-8.62)*5)+50)/100</f>
        <v>0.4690000000000001</v>
      </c>
      <c r="Q98" s="7">
        <f>O98*P98*J98</f>
        <v>5.232423734495476</v>
      </c>
      <c r="R98" s="168">
        <f>Q98*(SQRT(L98/28))*100</f>
        <v>593.3010838108665</v>
      </c>
      <c r="S98" s="172">
        <f>R98/(G98+(((M98*3)+3)*20))</f>
        <v>3.95534055873911</v>
      </c>
      <c r="T98" s="10"/>
      <c r="U98" s="5">
        <v>2</v>
      </c>
      <c r="AB98" s="176">
        <f>S98/3.5</f>
        <v>1.1300973024968886</v>
      </c>
    </row>
    <row r="99" spans="1:28" ht="12" customHeight="1">
      <c r="A99" s="6">
        <v>9.3</v>
      </c>
      <c r="B99" s="11" t="s">
        <v>121</v>
      </c>
      <c r="C99" s="11" t="s">
        <v>58</v>
      </c>
      <c r="D99" s="11">
        <v>13</v>
      </c>
      <c r="E99" s="11">
        <v>5</v>
      </c>
      <c r="F99" s="11">
        <v>12</v>
      </c>
      <c r="G99" s="11">
        <v>30</v>
      </c>
      <c r="H99" s="11">
        <v>7</v>
      </c>
      <c r="I99" s="7">
        <f>(T99*$T$23)+(U99*$U$23)+(V99*$V$23)+(W99*$W$23)+(X99*$X$23)+(Y99*$Y$23)+(Z99*$Z$23)+(AA99*$AA$23)</f>
        <v>0.35</v>
      </c>
      <c r="J99" s="8">
        <f>H99+I99</f>
        <v>7.35</v>
      </c>
      <c r="K99" s="11">
        <v>5</v>
      </c>
      <c r="L99" s="11">
        <v>24</v>
      </c>
      <c r="M99" s="11">
        <v>1</v>
      </c>
      <c r="N99" s="9">
        <f>(((10-(((E99*3)+K99)/4))*5)+50)/100</f>
        <v>0.75</v>
      </c>
      <c r="O99" s="7">
        <f>F99/(N99*7.85)</f>
        <v>2.0382165605095546</v>
      </c>
      <c r="P99" s="9">
        <f>(((D99-8.62)*5)+50)/100</f>
        <v>0.7190000000000001</v>
      </c>
      <c r="Q99" s="7">
        <f>O99*P99*J99</f>
        <v>10.771261146496817</v>
      </c>
      <c r="R99" s="168">
        <f>Q99*(SQRT(L99/28))*100</f>
        <v>997.2250069325889</v>
      </c>
      <c r="S99" s="172">
        <f>R99/(G99+(((M99*3)+3)*20))</f>
        <v>6.648166712883926</v>
      </c>
      <c r="T99" s="10"/>
      <c r="U99" s="5">
        <v>1</v>
      </c>
      <c r="V99" s="5">
        <v>1</v>
      </c>
      <c r="AB99" s="176">
        <f>S99/3.5</f>
        <v>1.8994762036811217</v>
      </c>
    </row>
    <row r="100" spans="1:28" ht="12" customHeight="1">
      <c r="A100" s="11">
        <v>9.4</v>
      </c>
      <c r="B100" s="11" t="s">
        <v>121</v>
      </c>
      <c r="C100" s="11" t="s">
        <v>59</v>
      </c>
      <c r="D100" s="11">
        <v>6</v>
      </c>
      <c r="E100" s="11">
        <v>7</v>
      </c>
      <c r="F100" s="11">
        <v>16</v>
      </c>
      <c r="G100" s="11">
        <v>90</v>
      </c>
      <c r="H100" s="11">
        <v>10</v>
      </c>
      <c r="I100" s="7">
        <f>(T100*$T$23)+(U100*$U$23)+(V100*$V$23)+(W100*$W$23)+(X100*$X$23)+(Y100*$Y$23)+(Z100*$Z$23)+(AA100*$AA$23)</f>
        <v>0.1</v>
      </c>
      <c r="J100" s="8">
        <f>H100+I100</f>
        <v>10.1</v>
      </c>
      <c r="K100" s="11">
        <v>6</v>
      </c>
      <c r="L100" s="11">
        <v>32</v>
      </c>
      <c r="M100" s="11">
        <v>2</v>
      </c>
      <c r="N100" s="9">
        <f>(((10-(((E100*3)+K100)/4))*5)+50)/100</f>
        <v>0.6625</v>
      </c>
      <c r="O100" s="7">
        <f>F100/(N100*7.85)</f>
        <v>3.076553298882346</v>
      </c>
      <c r="P100" s="9">
        <f>(((D100-8.62)*5)+50)/100</f>
        <v>0.36900000000000005</v>
      </c>
      <c r="Q100" s="7">
        <f>O100*P100*J100</f>
        <v>11.466006489604617</v>
      </c>
      <c r="R100" s="168">
        <f>Q100*(SQRT(L100/28))*100</f>
        <v>1225.7676536750591</v>
      </c>
      <c r="S100" s="172">
        <f>R100/(G100+(((M100*3)+3)*20))</f>
        <v>4.539880198796515</v>
      </c>
      <c r="T100" s="10"/>
      <c r="U100" s="5">
        <v>1</v>
      </c>
      <c r="AB100" s="176">
        <f>S100/6.2</f>
        <v>0.7322387417413734</v>
      </c>
    </row>
    <row r="101" spans="1:28" ht="12" customHeight="1">
      <c r="A101" s="6">
        <v>9.5</v>
      </c>
      <c r="B101" s="11" t="s">
        <v>121</v>
      </c>
      <c r="C101" s="11" t="s">
        <v>60</v>
      </c>
      <c r="D101" s="11">
        <v>9</v>
      </c>
      <c r="E101" s="11">
        <v>7</v>
      </c>
      <c r="F101" s="11">
        <v>14</v>
      </c>
      <c r="G101" s="11">
        <v>70</v>
      </c>
      <c r="H101" s="11">
        <v>7</v>
      </c>
      <c r="I101" s="7">
        <f>(T101*$T$23)+(U101*$U$23)+(V101*$V$23)+(W101*$W$23)+(X101*$X$23)+(Y101*$Y$23)+(Z101*$Z$23)+(AA101*$AA$23)</f>
        <v>0.7</v>
      </c>
      <c r="J101" s="8">
        <f>H101+I101</f>
        <v>7.7</v>
      </c>
      <c r="K101" s="11">
        <v>8</v>
      </c>
      <c r="L101" s="11">
        <v>36</v>
      </c>
      <c r="M101" s="11">
        <v>2</v>
      </c>
      <c r="N101" s="9">
        <f>(((10-(((E101*3)+K101)/4))*5)+50)/100</f>
        <v>0.6375</v>
      </c>
      <c r="O101" s="7">
        <f>F101/(N101*7.85)</f>
        <v>2.7975521418758587</v>
      </c>
      <c r="P101" s="9">
        <f>(((D101-8.62)*5)+50)/100</f>
        <v>0.519</v>
      </c>
      <c r="Q101" s="7">
        <f>O101*P101*J101</f>
        <v>11.179857624578496</v>
      </c>
      <c r="R101" s="168">
        <f>Q101*(SQRT(L101/28))*100</f>
        <v>1267.6766986176008</v>
      </c>
      <c r="S101" s="172">
        <f>R101/(G101+(((M101*3)+3)*20))</f>
        <v>5.070706794470403</v>
      </c>
      <c r="T101" s="10"/>
      <c r="U101" s="5">
        <v>2</v>
      </c>
      <c r="V101" s="5">
        <v>2</v>
      </c>
      <c r="AB101" s="176">
        <f>S101/6.2</f>
        <v>0.8178559345920005</v>
      </c>
    </row>
    <row r="102" spans="1:28" ht="12" customHeight="1">
      <c r="A102" s="11">
        <v>9.6</v>
      </c>
      <c r="B102" s="11" t="s">
        <v>121</v>
      </c>
      <c r="C102" s="11" t="s">
        <v>61</v>
      </c>
      <c r="D102" s="11">
        <v>9</v>
      </c>
      <c r="E102" s="11">
        <v>12</v>
      </c>
      <c r="F102" s="11">
        <v>16</v>
      </c>
      <c r="G102" s="11">
        <v>100</v>
      </c>
      <c r="H102" s="11">
        <v>6</v>
      </c>
      <c r="I102" s="7">
        <f>(T102*$T$23)+(U102*$U$23)+(V102*$V$23)+(W102*$W$23)+(X102*$X$23)+(Y102*$Y$23)+(Z102*$Z$23)+(AA102*$AA$23)</f>
        <v>2.95</v>
      </c>
      <c r="J102" s="8">
        <f>H102+I102</f>
        <v>8.95</v>
      </c>
      <c r="K102" s="11">
        <v>14</v>
      </c>
      <c r="L102" s="11">
        <v>28</v>
      </c>
      <c r="M102" s="11">
        <v>3</v>
      </c>
      <c r="N102" s="9">
        <f>(((10-(((E102*3)+K102)/4))*5)+50)/100</f>
        <v>0.375</v>
      </c>
      <c r="O102" s="7">
        <f>F102/(N102*7.85)</f>
        <v>5.435244161358812</v>
      </c>
      <c r="P102" s="9">
        <f>(((D102-8.62)*5)+50)/100</f>
        <v>0.519</v>
      </c>
      <c r="Q102" s="7">
        <f>O102*P102*J102</f>
        <v>25.246980891719748</v>
      </c>
      <c r="R102" s="168">
        <f>Q102*(SQRT(L102/28))*100</f>
        <v>2524.698089171975</v>
      </c>
      <c r="S102" s="172">
        <f>R102/(G102+(((M102*3)+3)*20))</f>
        <v>7.425582615211691</v>
      </c>
      <c r="T102" s="10"/>
      <c r="U102" s="5">
        <v>2</v>
      </c>
      <c r="V102" s="5">
        <v>1</v>
      </c>
      <c r="W102" s="5">
        <v>1</v>
      </c>
      <c r="X102" s="5">
        <v>2</v>
      </c>
      <c r="AB102" s="176">
        <f>S102/11.4</f>
        <v>0.6513668960712009</v>
      </c>
    </row>
    <row r="103" spans="1:28" ht="12" customHeight="1">
      <c r="A103" s="6">
        <v>9.7</v>
      </c>
      <c r="B103" s="11" t="s">
        <v>121</v>
      </c>
      <c r="C103" s="11" t="s">
        <v>62</v>
      </c>
      <c r="D103" s="11">
        <v>11</v>
      </c>
      <c r="E103" s="11">
        <v>9</v>
      </c>
      <c r="F103" s="11">
        <f>16*1.25</f>
        <v>20</v>
      </c>
      <c r="G103" s="11">
        <v>160</v>
      </c>
      <c r="H103" s="11">
        <v>8</v>
      </c>
      <c r="I103" s="7">
        <f>(T103*$T$23)+(U103*$U$23)+(V103*$V$23)+(W103*$W$23)+(X103*$X$23)+(Y103*$Y$23)+(Z103*$Z$23)+(AA103*$AA$23)</f>
        <v>5.8</v>
      </c>
      <c r="J103" s="8">
        <f>H103+I103</f>
        <v>13.8</v>
      </c>
      <c r="K103" s="11">
        <v>9</v>
      </c>
      <c r="L103" s="11">
        <v>40</v>
      </c>
      <c r="M103" s="11">
        <v>3</v>
      </c>
      <c r="N103" s="9">
        <f>(((10-(((E103*3)+K103)/4))*5)+50)/100</f>
        <v>0.55</v>
      </c>
      <c r="O103" s="7">
        <f>F103/(N103*7.85)</f>
        <v>4.632310364794441</v>
      </c>
      <c r="P103" s="9">
        <f>(((D103-8.62)*5)+50)/100</f>
        <v>0.6190000000000001</v>
      </c>
      <c r="Q103" s="7">
        <f>O103*P103*J103</f>
        <v>39.57012159814709</v>
      </c>
      <c r="R103" s="168">
        <f>Q103*(SQRT(L103/28))*100</f>
        <v>4729.53414089462</v>
      </c>
      <c r="S103" s="172">
        <f>R103/(G103+(((M103*3)+3)*20))</f>
        <v>11.82383535223655</v>
      </c>
      <c r="T103" s="10"/>
      <c r="U103" s="5">
        <v>3</v>
      </c>
      <c r="W103" s="5">
        <v>1</v>
      </c>
      <c r="X103" s="5">
        <v>1</v>
      </c>
      <c r="Z103" s="5">
        <v>1</v>
      </c>
      <c r="AB103" s="176">
        <f>S103/11.4</f>
        <v>1.0371785396698727</v>
      </c>
    </row>
    <row r="104" spans="1:28" ht="12" customHeight="1">
      <c r="A104" s="11">
        <v>9.8</v>
      </c>
      <c r="B104" s="11" t="s">
        <v>121</v>
      </c>
      <c r="C104" s="11" t="s">
        <v>188</v>
      </c>
      <c r="D104" s="11">
        <v>12</v>
      </c>
      <c r="E104" s="11">
        <v>8</v>
      </c>
      <c r="F104" s="11">
        <v>14</v>
      </c>
      <c r="G104" s="11">
        <v>150</v>
      </c>
      <c r="H104" s="11">
        <v>6</v>
      </c>
      <c r="I104" s="7">
        <f>(T104*$T$23)+(U104*$U$23)+(V104*$V$23)+(W104*$W$23)+(X104*$X$23)+(Y104*$Y$23)+(Z104*$Z$23)+(AA104*$AA$23)</f>
        <v>2.45</v>
      </c>
      <c r="J104" s="8">
        <f>H104+I104</f>
        <v>8.45</v>
      </c>
      <c r="K104" s="11">
        <v>20</v>
      </c>
      <c r="L104" s="11">
        <v>28</v>
      </c>
      <c r="M104" s="11">
        <v>3</v>
      </c>
      <c r="N104" s="9">
        <f>(((10-(((E104*3)+K104)/4))*5)+50)/100</f>
        <v>0.45</v>
      </c>
      <c r="O104" s="7">
        <f>F104/(N104*7.85)</f>
        <v>3.9631988676574665</v>
      </c>
      <c r="P104" s="9">
        <f>(((D104-8.62)*5)+50)/100</f>
        <v>0.669</v>
      </c>
      <c r="Q104" s="7">
        <f>O104*P104*J104</f>
        <v>22.40416135881104</v>
      </c>
      <c r="R104" s="168">
        <f>Q104*(SQRT(L104/28))*100</f>
        <v>2240.4161358811043</v>
      </c>
      <c r="S104" s="172">
        <f>R104/(G104+(((M104*3)+3)*20))</f>
        <v>5.744656758669498</v>
      </c>
      <c r="T104" s="10"/>
      <c r="U104" s="5">
        <v>2</v>
      </c>
      <c r="V104" s="5">
        <v>1</v>
      </c>
      <c r="W104" s="5">
        <v>2</v>
      </c>
      <c r="X104" s="5">
        <v>1</v>
      </c>
      <c r="AB104" s="176">
        <f>S104/11.4</f>
        <v>0.5039172595324121</v>
      </c>
    </row>
    <row r="105" spans="1:28" ht="12" customHeight="1">
      <c r="A105" s="6">
        <v>9.9</v>
      </c>
      <c r="B105" s="11" t="s">
        <v>121</v>
      </c>
      <c r="C105" s="11" t="s">
        <v>63</v>
      </c>
      <c r="D105" s="11">
        <v>15</v>
      </c>
      <c r="E105" s="11">
        <v>12</v>
      </c>
      <c r="F105" s="11">
        <v>26</v>
      </c>
      <c r="G105" s="11">
        <v>300</v>
      </c>
      <c r="H105" s="11">
        <v>10</v>
      </c>
      <c r="I105" s="7">
        <f>(T105*$T$23)+(U105*$U$23)+(V105*$V$23)+(W105*$W$23)+(X105*$X$23)+(Y105*$Y$23)+(Z105*$Z$23)+(AA105*$AA$23)</f>
        <v>12.2</v>
      </c>
      <c r="J105" s="8">
        <f>H105+I105</f>
        <v>22.2</v>
      </c>
      <c r="K105" s="11">
        <v>16</v>
      </c>
      <c r="L105" s="11">
        <v>32</v>
      </c>
      <c r="M105" s="11">
        <v>4</v>
      </c>
      <c r="N105" s="9">
        <f>(((10-(((E105*3)+K105)/4))*5)+50)/100</f>
        <v>0.35</v>
      </c>
      <c r="O105" s="7">
        <f>F105/(N105*7.85)</f>
        <v>9.463148316651504</v>
      </c>
      <c r="P105" s="9">
        <f>(((D105-8.62)*5)+50)/100</f>
        <v>0.8190000000000001</v>
      </c>
      <c r="Q105" s="7">
        <f>O105*P105*J105</f>
        <v>172.0570700636943</v>
      </c>
      <c r="R105" s="168">
        <f>Q105*(SQRT(L105/28))*100</f>
        <v>18393.674490014386</v>
      </c>
      <c r="S105" s="172">
        <f>R105/(G105+(((M105*3)+3)*20))</f>
        <v>30.656124150023977</v>
      </c>
      <c r="T105" s="10"/>
      <c r="U105" s="5">
        <v>2</v>
      </c>
      <c r="W105" s="5">
        <v>2</v>
      </c>
      <c r="X105" s="5">
        <v>1</v>
      </c>
      <c r="AA105" s="5">
        <v>1</v>
      </c>
      <c r="AB105" s="176">
        <f>S105/30.8</f>
        <v>0.9953287061696097</v>
      </c>
    </row>
    <row r="106" spans="1:28" ht="12" customHeight="1">
      <c r="A106" s="11">
        <v>10.1</v>
      </c>
      <c r="B106" s="11" t="s">
        <v>190</v>
      </c>
      <c r="C106" s="11" t="s">
        <v>191</v>
      </c>
      <c r="D106" s="11">
        <v>5</v>
      </c>
      <c r="E106" s="11">
        <v>4</v>
      </c>
      <c r="F106" s="11">
        <v>10</v>
      </c>
      <c r="G106" s="11">
        <v>20</v>
      </c>
      <c r="H106" s="11">
        <v>4</v>
      </c>
      <c r="I106" s="7">
        <f>(T106*$T$23)+(U106*$U$23)+(V106*$V$23)+(W106*$W$23)+(X106*$X$23)+(Y106*$Y$23)+(Z106*$Z$23)+(AA106*$AA$23)</f>
        <v>0.75</v>
      </c>
      <c r="J106" s="8">
        <f>H106+I106</f>
        <v>4.75</v>
      </c>
      <c r="K106" s="11">
        <v>5</v>
      </c>
      <c r="L106" s="11">
        <v>28</v>
      </c>
      <c r="M106" s="11">
        <v>1</v>
      </c>
      <c r="N106" s="9">
        <f>(((10-(((E106*3)+K106)/4))*5)+50)/100</f>
        <v>0.7875</v>
      </c>
      <c r="O106" s="7">
        <f>F106/(N106*7.85)</f>
        <v>1.6176321908805986</v>
      </c>
      <c r="P106" s="9">
        <f>(((D106-8.62)*5)+50)/100</f>
        <v>0.31900000000000006</v>
      </c>
      <c r="Q106" s="7">
        <f>O106*P106*J106</f>
        <v>2.4511171772318274</v>
      </c>
      <c r="R106" s="168">
        <f>Q106*(SQRT(L106/28))*100</f>
        <v>245.11171772318275</v>
      </c>
      <c r="S106" s="172">
        <f>R106/(G106+(((M106*3)+3)*20))</f>
        <v>1.7507979837370196</v>
      </c>
      <c r="T106" s="10"/>
      <c r="V106" s="5">
        <v>1</v>
      </c>
      <c r="W106" s="5">
        <v>1</v>
      </c>
      <c r="AB106" s="176">
        <f>S106/3.5</f>
        <v>0.5002279953534342</v>
      </c>
    </row>
    <row r="107" spans="1:28" ht="12" customHeight="1">
      <c r="A107" s="11">
        <v>10.2</v>
      </c>
      <c r="B107" s="11" t="s">
        <v>190</v>
      </c>
      <c r="C107" s="11" t="s">
        <v>192</v>
      </c>
      <c r="D107" s="11">
        <v>9</v>
      </c>
      <c r="E107" s="11">
        <v>6</v>
      </c>
      <c r="F107" s="11">
        <v>13</v>
      </c>
      <c r="G107" s="11">
        <v>30</v>
      </c>
      <c r="H107" s="11">
        <v>7</v>
      </c>
      <c r="I107" s="7">
        <f>(T107*$T$23)+(U107*$U$23)+(V107*$V$23)+(W107*$W$23)+(X107*$X$23)+(Y107*$Y$23)+(Z107*$Z$23)+(AA107*$AA$23)</f>
        <v>1</v>
      </c>
      <c r="J107" s="8">
        <f>H107+I107</f>
        <v>8</v>
      </c>
      <c r="K107" s="11">
        <v>7</v>
      </c>
      <c r="L107" s="11">
        <v>28</v>
      </c>
      <c r="M107" s="11">
        <v>1</v>
      </c>
      <c r="N107" s="9">
        <f>(((10-(((E107*3)+K107)/4))*5)+50)/100</f>
        <v>0.6875</v>
      </c>
      <c r="O107" s="7">
        <f>F107/(N107*7.85)</f>
        <v>2.4088013896931098</v>
      </c>
      <c r="P107" s="9">
        <f>(((D107-8.62)*5)+50)/100</f>
        <v>0.519</v>
      </c>
      <c r="Q107" s="7">
        <f>O107*P107*J107</f>
        <v>10.001343370005792</v>
      </c>
      <c r="R107" s="168">
        <f>Q107*(SQRT(L107/28))*100</f>
        <v>1000.1343370005792</v>
      </c>
      <c r="S107" s="172">
        <f>R107/(G107+(((M107*3)+3)*20))</f>
        <v>6.667562246670528</v>
      </c>
      <c r="T107" s="10"/>
      <c r="X107" s="5">
        <v>1</v>
      </c>
      <c r="AB107" s="176">
        <f>S107/3.5</f>
        <v>1.9050177847630079</v>
      </c>
    </row>
    <row r="108" spans="1:28" ht="12" customHeight="1">
      <c r="A108" s="11">
        <v>10.3</v>
      </c>
      <c r="B108" s="11" t="s">
        <v>190</v>
      </c>
      <c r="C108" s="11" t="s">
        <v>193</v>
      </c>
      <c r="D108" s="11">
        <v>6</v>
      </c>
      <c r="E108" s="11">
        <v>6</v>
      </c>
      <c r="F108" s="11">
        <v>14</v>
      </c>
      <c r="G108" s="11">
        <v>50</v>
      </c>
      <c r="H108" s="11">
        <v>10</v>
      </c>
      <c r="I108" s="7">
        <f>(T108*$T$23)+(U108*$U$23)+(V108*$V$23)+(W108*$W$23)+(X108*$X$23)+(Y108*$Y$23)+(Z108*$Z$23)+(AA108*$AA$23)</f>
        <v>0</v>
      </c>
      <c r="J108" s="8">
        <f>H108+I108</f>
        <v>10</v>
      </c>
      <c r="K108" s="11">
        <v>6</v>
      </c>
      <c r="L108" s="11">
        <v>36</v>
      </c>
      <c r="M108" s="11">
        <v>1</v>
      </c>
      <c r="N108" s="9">
        <f>(((10-(((E108*3)+K108)/4))*5)+50)/100</f>
        <v>0.7</v>
      </c>
      <c r="O108" s="7">
        <f>F108/(N108*7.85)</f>
        <v>2.547770700636943</v>
      </c>
      <c r="P108" s="9">
        <f>(((D108-8.62)*5)+50)/100</f>
        <v>0.36900000000000005</v>
      </c>
      <c r="Q108" s="7">
        <f>O108*P108*J108</f>
        <v>9.40127388535032</v>
      </c>
      <c r="R108" s="168">
        <f>Q108*(SQRT(L108/28))*100</f>
        <v>1066.0042589075533</v>
      </c>
      <c r="S108" s="172">
        <f>R108/(G108+(((M108*3)+3)*20))</f>
        <v>6.27061328769149</v>
      </c>
      <c r="T108" s="10"/>
      <c r="AB108" s="176">
        <f>S108/3.5</f>
        <v>1.791603796483283</v>
      </c>
    </row>
    <row r="109" spans="1:28" ht="12" customHeight="1">
      <c r="A109" s="11">
        <v>10.4</v>
      </c>
      <c r="B109" s="11" t="s">
        <v>190</v>
      </c>
      <c r="C109" s="11" t="s">
        <v>194</v>
      </c>
      <c r="D109" s="11">
        <v>8</v>
      </c>
      <c r="E109" s="11">
        <v>7</v>
      </c>
      <c r="F109" s="11">
        <v>14</v>
      </c>
      <c r="G109" s="11">
        <v>100</v>
      </c>
      <c r="H109" s="11">
        <v>10</v>
      </c>
      <c r="I109" s="7">
        <f>(T109*$T$23)+(U109*$U$23)+(V109*$V$23)+(W109*$W$23)+(X109*$X$23)+(Y109*$Y$23)+(Z109*$Z$23)+(AA109*$AA$23)</f>
        <v>4.5</v>
      </c>
      <c r="J109" s="8">
        <f>H109+I109</f>
        <v>14.5</v>
      </c>
      <c r="K109" s="11">
        <v>9</v>
      </c>
      <c r="L109" s="11">
        <v>30</v>
      </c>
      <c r="M109" s="11">
        <v>2</v>
      </c>
      <c r="N109" s="9">
        <f>(((10-(((E109*3)+K109)/4))*5)+50)/100</f>
        <v>0.625</v>
      </c>
      <c r="O109" s="7">
        <f>F109/(N109*7.85)</f>
        <v>2.8535031847133756</v>
      </c>
      <c r="P109" s="9">
        <f>(((D109-8.62)*5)+50)/100</f>
        <v>0.4690000000000001</v>
      </c>
      <c r="Q109" s="7">
        <f>O109*P109*J109</f>
        <v>19.405248407643313</v>
      </c>
      <c r="R109" s="168">
        <f>Q109*(SQRT(L109/28))*100</f>
        <v>2008.6340394896567</v>
      </c>
      <c r="S109" s="172">
        <f>R109/(G109+(((M109*3)+3)*20))</f>
        <v>7.173692998177345</v>
      </c>
      <c r="T109" s="10"/>
      <c r="W109" s="5">
        <v>3</v>
      </c>
      <c r="X109" s="5">
        <v>1</v>
      </c>
      <c r="Y109" s="5">
        <v>1</v>
      </c>
      <c r="AB109" s="176">
        <f>S109/6.2</f>
        <v>1.1570472577705395</v>
      </c>
    </row>
    <row r="110" spans="1:28" ht="12" customHeight="1">
      <c r="A110" s="11">
        <v>10.5</v>
      </c>
      <c r="B110" s="11" t="s">
        <v>190</v>
      </c>
      <c r="C110" s="11" t="s">
        <v>195</v>
      </c>
      <c r="D110" s="11">
        <v>8</v>
      </c>
      <c r="E110" s="11">
        <v>8</v>
      </c>
      <c r="F110" s="11">
        <v>24</v>
      </c>
      <c r="G110" s="11">
        <v>80</v>
      </c>
      <c r="H110" s="11">
        <v>11</v>
      </c>
      <c r="I110" s="7">
        <f>(T110*$T$23)+(U110*$U$23)+(V110*$V$23)+(W110*$W$23)+(X110*$X$23)+(Y110*$Y$23)+(Z110*$Z$23)+(AA110*$AA$23)</f>
        <v>0.35</v>
      </c>
      <c r="J110" s="8">
        <f>H110+I110</f>
        <v>11.35</v>
      </c>
      <c r="K110" s="11">
        <v>6</v>
      </c>
      <c r="L110" s="11">
        <v>30</v>
      </c>
      <c r="M110" s="11">
        <v>2</v>
      </c>
      <c r="N110" s="9">
        <f>(((10-(((E110*3)+K110)/4))*5)+50)/100</f>
        <v>0.625</v>
      </c>
      <c r="O110" s="7">
        <f>F110/(N110*7.85)</f>
        <v>4.89171974522293</v>
      </c>
      <c r="P110" s="9">
        <f>(((D110-8.62)*5)+50)/100</f>
        <v>0.4690000000000001</v>
      </c>
      <c r="Q110" s="7">
        <f>O110*P110*J110</f>
        <v>26.03935796178344</v>
      </c>
      <c r="R110" s="168">
        <f>Q110*(SQRT(L110/28))*100</f>
        <v>2695.329617522081</v>
      </c>
      <c r="S110" s="172">
        <f>R110/(G110+(((M110*3)+3)*20))</f>
        <v>10.366652375084927</v>
      </c>
      <c r="T110" s="10"/>
      <c r="U110" s="5">
        <v>1</v>
      </c>
      <c r="V110" s="5">
        <v>1</v>
      </c>
      <c r="AB110" s="176">
        <f>S110/6.2</f>
        <v>1.672040705658859</v>
      </c>
    </row>
    <row r="111" spans="1:29" ht="12" customHeight="1">
      <c r="A111" s="11">
        <v>10.6</v>
      </c>
      <c r="B111" s="11" t="s">
        <v>190</v>
      </c>
      <c r="C111" s="11" t="s">
        <v>196</v>
      </c>
      <c r="D111" s="11">
        <v>10</v>
      </c>
      <c r="E111" s="11">
        <v>10</v>
      </c>
      <c r="F111" s="11">
        <v>14</v>
      </c>
      <c r="G111" s="11">
        <v>130</v>
      </c>
      <c r="H111" s="11">
        <v>6</v>
      </c>
      <c r="I111" s="7">
        <f>(T111*$T$23)+(U111*$U$23)+(V111*$V$23)+(W111*$W$23)+(X111*$X$23)+(Y111*$Y$23)+(Z111*$Z$23)+(AA111*$AA$23)</f>
        <v>0.5</v>
      </c>
      <c r="J111" s="8">
        <f>H111+I111</f>
        <v>6.5</v>
      </c>
      <c r="K111" s="11">
        <v>9</v>
      </c>
      <c r="L111" s="11">
        <v>36</v>
      </c>
      <c r="M111" s="11">
        <v>3</v>
      </c>
      <c r="N111" s="9">
        <f>(((10-(((E111*3)+K111)/4))*5)+50)/100</f>
        <v>0.5125</v>
      </c>
      <c r="O111" s="7">
        <f>F111/(N111*7.85)</f>
        <v>3.479881932577288</v>
      </c>
      <c r="P111" s="9">
        <f>(((D111-8.62)*5)+50)/100</f>
        <v>0.5690000000000001</v>
      </c>
      <c r="Q111" s="7">
        <f>O111*P111*J111</f>
        <v>12.870343327637102</v>
      </c>
      <c r="R111" s="168">
        <f>Q111*(SQRT(L111/28))*100</f>
        <v>1459.3597599834543</v>
      </c>
      <c r="S111" s="172">
        <f>R111/(G111+(((M111*3)+3)*20))</f>
        <v>3.9442155675228494</v>
      </c>
      <c r="T111" s="10"/>
      <c r="W111" s="5">
        <v>1</v>
      </c>
      <c r="AB111" s="176">
        <f>S111/11.4</f>
        <v>0.3459838217125306</v>
      </c>
      <c r="AC111" s="3"/>
    </row>
    <row r="112" spans="1:28" ht="12" customHeight="1">
      <c r="A112" s="11">
        <v>10.7</v>
      </c>
      <c r="B112" s="11" t="s">
        <v>190</v>
      </c>
      <c r="C112" s="11" t="s">
        <v>197</v>
      </c>
      <c r="D112" s="11">
        <v>15</v>
      </c>
      <c r="E112" s="11">
        <v>10</v>
      </c>
      <c r="F112" s="11">
        <v>20</v>
      </c>
      <c r="G112" s="11">
        <v>140</v>
      </c>
      <c r="H112" s="11">
        <v>8</v>
      </c>
      <c r="I112" s="7">
        <f>(T112*$T$23)+(U112*$U$23)+(V112*$V$23)+(W112*$W$23)+(X112*$X$23)+(Y112*$Y$23)+(Z112*$Z$23)+(AA112*$AA$23)</f>
        <v>1.95</v>
      </c>
      <c r="J112" s="8">
        <f>H112+I112</f>
        <v>9.95</v>
      </c>
      <c r="K112" s="11">
        <v>12</v>
      </c>
      <c r="L112" s="11">
        <v>36</v>
      </c>
      <c r="M112" s="11">
        <v>3</v>
      </c>
      <c r="N112" s="9">
        <f>(((10-(((E112*3)+K112)/4))*5)+50)/100</f>
        <v>0.475</v>
      </c>
      <c r="O112" s="7">
        <f>F112/(N112*7.85)</f>
        <v>5.363727790814616</v>
      </c>
      <c r="P112" s="9">
        <f>(((D112-8.62)*5)+50)/100</f>
        <v>0.8190000000000001</v>
      </c>
      <c r="Q112" s="7">
        <f>O112*P112*J112</f>
        <v>43.70928595373785</v>
      </c>
      <c r="R112" s="168">
        <f>Q112*(SQRT(L112/28))*100</f>
        <v>4956.167169334243</v>
      </c>
      <c r="S112" s="172">
        <f>R112/(G112+(((M112*3)+3)*20))</f>
        <v>13.042545182458534</v>
      </c>
      <c r="T112" s="10"/>
      <c r="U112" s="5">
        <v>2</v>
      </c>
      <c r="V112" s="5">
        <v>1</v>
      </c>
      <c r="W112" s="5">
        <v>1</v>
      </c>
      <c r="X112" s="5">
        <v>1</v>
      </c>
      <c r="AB112" s="176">
        <f>S112/11.4</f>
        <v>1.1440829107419765</v>
      </c>
    </row>
    <row r="113" spans="1:28" ht="12" customHeight="1">
      <c r="A113" s="11">
        <v>10.8</v>
      </c>
      <c r="B113" s="11" t="s">
        <v>190</v>
      </c>
      <c r="C113" s="11" t="s">
        <v>199</v>
      </c>
      <c r="D113" s="11">
        <v>14</v>
      </c>
      <c r="E113" s="11">
        <v>10</v>
      </c>
      <c r="F113" s="11">
        <v>20</v>
      </c>
      <c r="G113" s="11">
        <v>120</v>
      </c>
      <c r="H113" s="11">
        <v>10</v>
      </c>
      <c r="I113" s="7">
        <f>(T113*$T$23)+(U113*$U$23)+(V113*$V$23)+(W113*$W$23)+(X113*$X$23)+(Y113*$Y$23)+(Z113*$Z$23)+(AA113*$AA$23)</f>
        <v>2</v>
      </c>
      <c r="J113" s="8">
        <f>H113+I113</f>
        <v>12</v>
      </c>
      <c r="K113" s="11">
        <v>10</v>
      </c>
      <c r="L113" s="11">
        <v>30</v>
      </c>
      <c r="M113" s="11">
        <v>3</v>
      </c>
      <c r="N113" s="9">
        <f>(((10-(((E113*3)+K113)/4))*5)+50)/100</f>
        <v>0.5</v>
      </c>
      <c r="O113" s="7">
        <f>F113/(N113*7.85)</f>
        <v>5.095541401273886</v>
      </c>
      <c r="P113" s="9">
        <f>(((D113-8.62)*5)+50)/100</f>
        <v>0.769</v>
      </c>
      <c r="Q113" s="7">
        <f>O113*P113*J113</f>
        <v>47.02165605095542</v>
      </c>
      <c r="R113" s="168">
        <f>Q113*(SQRT(L113/28))*100</f>
        <v>4867.203807600952</v>
      </c>
      <c r="S113" s="172">
        <f>R113/(G113+(((M113*3)+3)*20))</f>
        <v>13.52001057666931</v>
      </c>
      <c r="T113" s="10"/>
      <c r="W113" s="5">
        <v>2</v>
      </c>
      <c r="X113" s="5">
        <v>1</v>
      </c>
      <c r="AB113" s="176">
        <f>S113/11.4</f>
        <v>1.1859658400587114</v>
      </c>
    </row>
    <row r="114" spans="1:28" ht="12" customHeight="1">
      <c r="A114" s="11">
        <v>10.9</v>
      </c>
      <c r="B114" s="11" t="s">
        <v>190</v>
      </c>
      <c r="C114" s="11" t="s">
        <v>198</v>
      </c>
      <c r="D114" s="11">
        <v>16</v>
      </c>
      <c r="E114" s="11">
        <v>11</v>
      </c>
      <c r="F114" s="11">
        <f>26*1.25</f>
        <v>32.5</v>
      </c>
      <c r="G114" s="11">
        <v>300</v>
      </c>
      <c r="H114" s="11">
        <v>10</v>
      </c>
      <c r="I114" s="7">
        <f>(T114*$T$23)+(U114*$U$23)+(V114*$V$23)+(W114*$W$23)+(X114*$X$23)+(Y114*$Y$23)+(Z114*$Z$23)+(AA114*$AA$23)</f>
        <v>7.7</v>
      </c>
      <c r="J114" s="8">
        <f>H114+I114</f>
        <v>17.7</v>
      </c>
      <c r="K114" s="11">
        <v>12</v>
      </c>
      <c r="L114" s="11">
        <v>40</v>
      </c>
      <c r="M114" s="11">
        <v>4</v>
      </c>
      <c r="N114" s="9">
        <f>(((10-(((E114*3)+K114)/4))*5)+50)/100</f>
        <v>0.4375</v>
      </c>
      <c r="O114" s="7">
        <f>F114/(N114*7.85)</f>
        <v>9.463148316651502</v>
      </c>
      <c r="P114" s="9">
        <f>(((D114-8.62)*5)+50)/100</f>
        <v>0.8690000000000001</v>
      </c>
      <c r="Q114" s="7">
        <f>O114*P114*J114</f>
        <v>145.55552320291176</v>
      </c>
      <c r="R114" s="168">
        <f>Q114*(SQRT(L114/28))*100</f>
        <v>17397.212557875628</v>
      </c>
      <c r="S114" s="172">
        <f>R114/(G114+(((M114*3)+3)*20))</f>
        <v>28.995354263126046</v>
      </c>
      <c r="T114" s="10"/>
      <c r="U114" s="5">
        <v>2</v>
      </c>
      <c r="W114" s="5">
        <v>1</v>
      </c>
      <c r="X114" s="5">
        <v>1</v>
      </c>
      <c r="Y114" s="5">
        <v>1</v>
      </c>
      <c r="Z114" s="5">
        <v>1</v>
      </c>
      <c r="AB114" s="176">
        <f>S114/30.8</f>
        <v>0.9414076059456509</v>
      </c>
    </row>
    <row r="115" spans="1:28" ht="12" customHeight="1">
      <c r="A115" s="6">
        <v>11.1</v>
      </c>
      <c r="B115" s="6" t="s">
        <v>122</v>
      </c>
      <c r="C115" s="6" t="s">
        <v>64</v>
      </c>
      <c r="D115" s="6">
        <v>4</v>
      </c>
      <c r="E115" s="6">
        <v>4</v>
      </c>
      <c r="F115" s="6">
        <v>10</v>
      </c>
      <c r="G115" s="6">
        <v>15</v>
      </c>
      <c r="H115" s="6">
        <v>4</v>
      </c>
      <c r="I115" s="7">
        <f>(T115*$T$23)+(U115*$U$23)+(V115*$V$23)+(W115*$W$23)+(X115*$X$23)+(Y115*$Y$23)+(Z115*$Z$23)+(AA115*$AA$23)</f>
        <v>2.1</v>
      </c>
      <c r="J115" s="8">
        <f>H115+I115</f>
        <v>6.1</v>
      </c>
      <c r="K115" s="6">
        <v>4</v>
      </c>
      <c r="L115" s="6">
        <v>20</v>
      </c>
      <c r="M115" s="6">
        <v>1</v>
      </c>
      <c r="N115" s="9">
        <f>(((10-(((E115*3)+K115)/4))*5)+50)/100</f>
        <v>0.8</v>
      </c>
      <c r="O115" s="7">
        <f>F115/(N115*7.85)</f>
        <v>1.592356687898089</v>
      </c>
      <c r="P115" s="9">
        <f>(((D115-8.62)*5)+50)/100</f>
        <v>0.2690000000000001</v>
      </c>
      <c r="Q115" s="7">
        <f>O115*P115*J115</f>
        <v>2.6128980891719746</v>
      </c>
      <c r="R115" s="168">
        <f>Q115*(SQRT(L115/28))*100</f>
        <v>220.83019372357052</v>
      </c>
      <c r="S115" s="172">
        <f>R115/(G115+(((M115*3)+3)*20))</f>
        <v>1.635779212767189</v>
      </c>
      <c r="T115" s="10"/>
      <c r="U115" s="5">
        <v>1</v>
      </c>
      <c r="X115" s="5">
        <v>2</v>
      </c>
      <c r="AB115" s="176">
        <f>S115/3.5</f>
        <v>0.467365489362054</v>
      </c>
    </row>
    <row r="116" spans="1:28" ht="12" customHeight="1">
      <c r="A116" s="11">
        <v>11.2</v>
      </c>
      <c r="B116" s="11" t="s">
        <v>122</v>
      </c>
      <c r="C116" s="11" t="s">
        <v>8</v>
      </c>
      <c r="D116" s="11">
        <v>6</v>
      </c>
      <c r="E116" s="11">
        <v>5</v>
      </c>
      <c r="F116" s="11">
        <v>10</v>
      </c>
      <c r="G116" s="11">
        <v>20</v>
      </c>
      <c r="H116" s="11">
        <v>5</v>
      </c>
      <c r="I116" s="7">
        <f>(T116*$T$23)+(U116*$U$23)+(V116*$V$23)+(W116*$W$23)+(X116*$X$23)+(Y116*$Y$23)+(Z116*$Z$23)+(AA116*$AA$23)</f>
        <v>0.25</v>
      </c>
      <c r="J116" s="8">
        <f>H116+I116</f>
        <v>5.25</v>
      </c>
      <c r="K116" s="11">
        <v>5</v>
      </c>
      <c r="L116" s="11">
        <v>24</v>
      </c>
      <c r="M116" s="11">
        <v>1</v>
      </c>
      <c r="N116" s="9">
        <f>(((10-(((E116*3)+K116)/4))*5)+50)/100</f>
        <v>0.75</v>
      </c>
      <c r="O116" s="7">
        <f>F116/(N116*7.85)</f>
        <v>1.6985138004246287</v>
      </c>
      <c r="P116" s="9">
        <f>(((D116-8.62)*5)+50)/100</f>
        <v>0.36900000000000005</v>
      </c>
      <c r="Q116" s="7">
        <f>O116*P116*J116</f>
        <v>3.2904458598726123</v>
      </c>
      <c r="R116" s="168">
        <f>Q116*(SQRT(L116/28))*100</f>
        <v>304.63609142834406</v>
      </c>
      <c r="S116" s="172">
        <f>R116/(G116+(((M116*3)+3)*20))</f>
        <v>2.175972081631029</v>
      </c>
      <c r="T116" s="10"/>
      <c r="V116" s="5">
        <v>1</v>
      </c>
      <c r="AB116" s="176">
        <f>S116/3.5</f>
        <v>0.6217063090374368</v>
      </c>
    </row>
    <row r="117" spans="1:28" ht="12" customHeight="1">
      <c r="A117" s="6">
        <v>11.3</v>
      </c>
      <c r="B117" s="11" t="s">
        <v>122</v>
      </c>
      <c r="C117" s="11" t="s">
        <v>15</v>
      </c>
      <c r="D117" s="11">
        <v>5</v>
      </c>
      <c r="E117" s="11">
        <v>4</v>
      </c>
      <c r="F117" s="11">
        <v>10</v>
      </c>
      <c r="G117" s="11">
        <v>25</v>
      </c>
      <c r="H117" s="11">
        <v>8</v>
      </c>
      <c r="I117" s="7">
        <f>(T117*$T$23)+(U117*$U$23)+(V117*$V$23)+(W117*$W$23)+(X117*$X$23)+(Y117*$Y$23)+(Z117*$Z$23)+(AA117*$AA$23)</f>
        <v>0</v>
      </c>
      <c r="J117" s="8">
        <f>H117+I117</f>
        <v>8</v>
      </c>
      <c r="K117" s="11">
        <v>5</v>
      </c>
      <c r="L117" s="11">
        <v>24</v>
      </c>
      <c r="M117" s="11">
        <v>1</v>
      </c>
      <c r="N117" s="9">
        <f>(((10-(((E117*3)+K117)/4))*5)+50)/100</f>
        <v>0.7875</v>
      </c>
      <c r="O117" s="7">
        <f>F117/(N117*7.85)</f>
        <v>1.6176321908805986</v>
      </c>
      <c r="P117" s="9">
        <f>(((D117-8.62)*5)+50)/100</f>
        <v>0.31900000000000006</v>
      </c>
      <c r="Q117" s="7">
        <f>O117*P117*J117</f>
        <v>4.128197351127288</v>
      </c>
      <c r="R117" s="168">
        <f>Q117*(SQRT(L117/28))*100</f>
        <v>382.19680835014486</v>
      </c>
      <c r="S117" s="172">
        <f>R117/(G117+(((M117*3)+3)*20))</f>
        <v>2.635840057587206</v>
      </c>
      <c r="T117" s="10"/>
      <c r="AB117" s="176">
        <f>S117/3.5</f>
        <v>0.7530971593106303</v>
      </c>
    </row>
    <row r="118" spans="1:28" ht="12" customHeight="1">
      <c r="A118" s="11">
        <v>11.4</v>
      </c>
      <c r="B118" s="11" t="s">
        <v>122</v>
      </c>
      <c r="C118" s="11" t="s">
        <v>65</v>
      </c>
      <c r="D118" s="11">
        <v>9</v>
      </c>
      <c r="E118" s="11">
        <v>7</v>
      </c>
      <c r="F118" s="11">
        <v>16</v>
      </c>
      <c r="G118" s="11">
        <v>70</v>
      </c>
      <c r="H118" s="11">
        <v>6</v>
      </c>
      <c r="I118" s="7">
        <f>(T118*$T$23)+(U118*$U$23)+(V118*$V$23)+(W118*$W$23)+(X118*$X$23)+(Y118*$Y$23)+(Z118*$Z$23)+(AA118*$AA$23)</f>
        <v>1.35</v>
      </c>
      <c r="J118" s="8">
        <f>H118+I118</f>
        <v>7.35</v>
      </c>
      <c r="K118" s="11">
        <v>6</v>
      </c>
      <c r="L118" s="11">
        <v>40</v>
      </c>
      <c r="M118" s="11">
        <v>2</v>
      </c>
      <c r="N118" s="9">
        <f>(((10-(((E118*3)+K118)/4))*5)+50)/100</f>
        <v>0.6625</v>
      </c>
      <c r="O118" s="7">
        <f>F118/(N118*7.85)</f>
        <v>3.076553298882346</v>
      </c>
      <c r="P118" s="9">
        <f>(((D118-8.62)*5)+50)/100</f>
        <v>0.519</v>
      </c>
      <c r="Q118" s="7">
        <f>O118*P118*J118</f>
        <v>11.73597404158154</v>
      </c>
      <c r="R118" s="168">
        <f>Q118*(SQRT(L118/28))*100</f>
        <v>1402.7171932904046</v>
      </c>
      <c r="S118" s="172">
        <f>R118/(G118+(((M118*3)+3)*20))</f>
        <v>5.610868773161618</v>
      </c>
      <c r="T118" s="10"/>
      <c r="U118" s="5">
        <v>1</v>
      </c>
      <c r="V118" s="5">
        <v>1</v>
      </c>
      <c r="X118" s="5">
        <v>1</v>
      </c>
      <c r="AB118" s="176">
        <f>S118/6.2</f>
        <v>0.9049788343809061</v>
      </c>
    </row>
    <row r="119" spans="1:28" ht="12" customHeight="1">
      <c r="A119" s="6">
        <v>11.5</v>
      </c>
      <c r="B119" s="11" t="s">
        <v>122</v>
      </c>
      <c r="C119" s="11" t="s">
        <v>66</v>
      </c>
      <c r="D119" s="11">
        <v>9</v>
      </c>
      <c r="E119" s="11">
        <v>6</v>
      </c>
      <c r="F119" s="11">
        <v>14</v>
      </c>
      <c r="G119" s="11">
        <v>90</v>
      </c>
      <c r="H119" s="11">
        <v>5</v>
      </c>
      <c r="I119" s="7">
        <f>(T119*$T$23)+(U119*$U$23)+(V119*$V$23)+(W119*$W$23)+(X119*$X$23)+(Y119*$Y$23)+(Z119*$Z$23)+(AA119*$AA$23)</f>
        <v>3.75</v>
      </c>
      <c r="J119" s="8">
        <f>H119+I119</f>
        <v>8.75</v>
      </c>
      <c r="K119" s="11">
        <v>10</v>
      </c>
      <c r="L119" s="11">
        <v>28</v>
      </c>
      <c r="M119" s="11">
        <v>2</v>
      </c>
      <c r="N119" s="9">
        <f>(((10-(((E119*3)+K119)/4))*5)+50)/100</f>
        <v>0.65</v>
      </c>
      <c r="O119" s="7">
        <f>F119/(N119*7.85)</f>
        <v>2.7437530622243997</v>
      </c>
      <c r="P119" s="9">
        <f>(((D119-8.62)*5)+50)/100</f>
        <v>0.519</v>
      </c>
      <c r="Q119" s="7">
        <f>O119*P119*J119</f>
        <v>12.460068593826556</v>
      </c>
      <c r="R119" s="168">
        <f>Q119*(SQRT(L119/28))*100</f>
        <v>1246.0068593826556</v>
      </c>
      <c r="S119" s="172">
        <f>R119/(G119+(((M119*3)+3)*20))</f>
        <v>4.614840219935762</v>
      </c>
      <c r="T119" s="10">
        <v>2</v>
      </c>
      <c r="V119" s="5">
        <v>1</v>
      </c>
      <c r="X119" s="5">
        <v>2</v>
      </c>
      <c r="Y119" s="5">
        <v>1</v>
      </c>
      <c r="AB119" s="176">
        <f>S119/6.2</f>
        <v>0.7443290677315745</v>
      </c>
    </row>
    <row r="120" spans="1:28" ht="12" customHeight="1">
      <c r="A120" s="11">
        <v>11.6</v>
      </c>
      <c r="B120" s="11" t="s">
        <v>122</v>
      </c>
      <c r="C120" s="11" t="s">
        <v>67</v>
      </c>
      <c r="D120" s="11">
        <v>12</v>
      </c>
      <c r="E120" s="11">
        <v>13</v>
      </c>
      <c r="F120" s="11">
        <f>16*1.5</f>
        <v>24</v>
      </c>
      <c r="G120" s="11">
        <v>140</v>
      </c>
      <c r="H120" s="11">
        <v>8</v>
      </c>
      <c r="I120" s="7">
        <f>(T120*$T$23)+(U120*$U$23)+(V120*$V$23)+(W120*$W$23)+(X120*$X$23)+(Y120*$Y$23)+(Z120*$Z$23)+(AA120*$AA$23)</f>
        <v>2.75</v>
      </c>
      <c r="J120" s="8">
        <f>H120+I120</f>
        <v>10.75</v>
      </c>
      <c r="K120" s="11">
        <v>10</v>
      </c>
      <c r="L120" s="11">
        <v>32</v>
      </c>
      <c r="M120" s="11">
        <v>3</v>
      </c>
      <c r="N120" s="9">
        <f>(((10-(((E120*3)+K120)/4))*5)+50)/100</f>
        <v>0.3875</v>
      </c>
      <c r="O120" s="7">
        <f>F120/(N120*7.85)</f>
        <v>7.889870556811177</v>
      </c>
      <c r="P120" s="9">
        <f>(((D120-8.62)*5)+50)/100</f>
        <v>0.669</v>
      </c>
      <c r="Q120" s="7">
        <f>O120*P120*J120</f>
        <v>56.74197657694679</v>
      </c>
      <c r="R120" s="168">
        <f>Q120*(SQRT(L120/28))*100</f>
        <v>6065.972451408198</v>
      </c>
      <c r="S120" s="172">
        <f>R120/(G120+(((M120*3)+3)*20))</f>
        <v>15.963085398442626</v>
      </c>
      <c r="T120" s="10">
        <v>1</v>
      </c>
      <c r="V120" s="5">
        <v>2</v>
      </c>
      <c r="W120" s="5">
        <v>3</v>
      </c>
      <c r="X120" s="5">
        <v>1</v>
      </c>
      <c r="AB120" s="176">
        <f>S120/11.4</f>
        <v>1.4002706489861951</v>
      </c>
    </row>
    <row r="121" spans="1:28" ht="12" customHeight="1">
      <c r="A121" s="6">
        <v>11.7</v>
      </c>
      <c r="B121" s="11" t="s">
        <v>122</v>
      </c>
      <c r="C121" s="11" t="s">
        <v>68</v>
      </c>
      <c r="D121" s="11">
        <v>13</v>
      </c>
      <c r="E121" s="11">
        <v>9</v>
      </c>
      <c r="F121" s="11">
        <v>30</v>
      </c>
      <c r="G121" s="11">
        <v>180</v>
      </c>
      <c r="H121" s="11">
        <v>11</v>
      </c>
      <c r="I121" s="7">
        <f>(T121*$T$23)+(U121*$U$23)+(V121*$V$23)+(W121*$W$23)+(X121*$X$23)+(Y121*$Y$23)+(Z121*$Z$23)+(AA121*$AA$23)</f>
        <v>2</v>
      </c>
      <c r="J121" s="8">
        <f>H121+I121</f>
        <v>13</v>
      </c>
      <c r="K121" s="11">
        <v>10</v>
      </c>
      <c r="L121" s="11">
        <v>28</v>
      </c>
      <c r="M121" s="11">
        <v>3</v>
      </c>
      <c r="N121" s="9">
        <f>(((10-(((E121*3)+K121)/4))*5)+50)/100</f>
        <v>0.5375</v>
      </c>
      <c r="O121" s="7">
        <f>F121/(N121*7.85)</f>
        <v>7.110057769219376</v>
      </c>
      <c r="P121" s="9">
        <f>(((D121-8.62)*5)+50)/100</f>
        <v>0.7190000000000001</v>
      </c>
      <c r="Q121" s="7">
        <f>O121*P121*J121</f>
        <v>66.45770996889351</v>
      </c>
      <c r="R121" s="168">
        <f>Q121*(SQRT(L121/28))*100</f>
        <v>6645.770996889351</v>
      </c>
      <c r="S121" s="172">
        <f>R121/(G121+(((M121*3)+3)*20))</f>
        <v>15.82326427830798</v>
      </c>
      <c r="T121" s="10"/>
      <c r="V121" s="5">
        <v>2</v>
      </c>
      <c r="W121" s="5">
        <v>1</v>
      </c>
      <c r="X121" s="5">
        <v>1</v>
      </c>
      <c r="AB121" s="176">
        <f>S121/11.4</f>
        <v>1.3880056384480683</v>
      </c>
    </row>
    <row r="122" spans="1:28" ht="12" customHeight="1">
      <c r="A122" s="11">
        <v>11.8</v>
      </c>
      <c r="B122" s="11" t="s">
        <v>122</v>
      </c>
      <c r="C122" s="11" t="s">
        <v>206</v>
      </c>
      <c r="D122" s="11">
        <v>9</v>
      </c>
      <c r="E122" s="11">
        <v>6</v>
      </c>
      <c r="F122" s="11">
        <v>14</v>
      </c>
      <c r="G122" s="11">
        <v>130</v>
      </c>
      <c r="H122" s="11">
        <v>5</v>
      </c>
      <c r="I122" s="7">
        <f>(T122*$T$23)+(U122*$U$23)+(V122*$V$23)+(W122*$W$23)+(X122*$X$23)+(Y122*$Y$23)+(Z122*$Z$23)+(AA122*$AA$23)</f>
        <v>11.75</v>
      </c>
      <c r="J122" s="8">
        <f>H122+I122</f>
        <v>16.75</v>
      </c>
      <c r="K122" s="11">
        <v>12</v>
      </c>
      <c r="L122" s="11">
        <v>28</v>
      </c>
      <c r="M122" s="11">
        <v>3</v>
      </c>
      <c r="N122" s="9">
        <f>(((10-(((E122*3)+K122)/4))*5)+50)/100</f>
        <v>0.625</v>
      </c>
      <c r="O122" s="7">
        <f>F122/(N122*7.85)</f>
        <v>2.8535031847133756</v>
      </c>
      <c r="P122" s="9">
        <f>(((D122-8.62)*5)+50)/100</f>
        <v>0.519</v>
      </c>
      <c r="Q122" s="7">
        <f>O122*P122*J122</f>
        <v>24.806216560509554</v>
      </c>
      <c r="R122" s="168">
        <f>Q122*(SQRT(L122/28))*100</f>
        <v>2480.6216560509556</v>
      </c>
      <c r="S122" s="172">
        <f>R122/(G122+(((M122*3)+3)*20))</f>
        <v>6.704382854191772</v>
      </c>
      <c r="T122" s="10">
        <v>2</v>
      </c>
      <c r="V122" s="5">
        <v>1</v>
      </c>
      <c r="X122" s="5">
        <v>2</v>
      </c>
      <c r="AA122" s="5">
        <v>1</v>
      </c>
      <c r="AB122" s="176">
        <f>S122/11.4</f>
        <v>0.5881037591396291</v>
      </c>
    </row>
    <row r="123" spans="1:28" ht="12" customHeight="1">
      <c r="A123" s="6">
        <v>11.9</v>
      </c>
      <c r="B123" s="11" t="s">
        <v>122</v>
      </c>
      <c r="C123" s="11" t="s">
        <v>69</v>
      </c>
      <c r="D123" s="11">
        <v>13</v>
      </c>
      <c r="E123" s="11">
        <v>13</v>
      </c>
      <c r="F123" s="11">
        <f>26*1.5</f>
        <v>39</v>
      </c>
      <c r="G123" s="11">
        <v>290</v>
      </c>
      <c r="H123" s="11">
        <v>13</v>
      </c>
      <c r="I123" s="7">
        <f>(T123*$T$23)+(U123*$U$23)+(V123*$V$23)+(W123*$W$23)+(X123*$X$23)+(Y123*$Y$23)+(Z123*$Z$23)+(AA123*$AA$23)</f>
        <v>4.45</v>
      </c>
      <c r="J123" s="8">
        <f>H123+I123</f>
        <v>17.45</v>
      </c>
      <c r="K123" s="11">
        <v>13</v>
      </c>
      <c r="L123" s="11">
        <v>32</v>
      </c>
      <c r="M123" s="11">
        <v>4</v>
      </c>
      <c r="N123" s="9">
        <f>(((10-(((E123*3)+K123)/4))*5)+50)/100</f>
        <v>0.35</v>
      </c>
      <c r="O123" s="7">
        <f>F123/(N123*7.85)</f>
        <v>14.194722474977254</v>
      </c>
      <c r="P123" s="9">
        <f>(((D123-8.62)*5)+50)/100</f>
        <v>0.7190000000000001</v>
      </c>
      <c r="Q123" s="7">
        <f>O123*P123*J123</f>
        <v>178.09479526842588</v>
      </c>
      <c r="R123" s="168">
        <f>Q123*(SQRT(L123/28))*100</f>
        <v>19039.134464631385</v>
      </c>
      <c r="S123" s="172">
        <f>R123/(G123+(((M123*3)+3)*20))</f>
        <v>32.269719431578615</v>
      </c>
      <c r="T123" s="10"/>
      <c r="U123" s="5">
        <v>2</v>
      </c>
      <c r="V123" s="5">
        <v>1</v>
      </c>
      <c r="W123" s="5">
        <v>2</v>
      </c>
      <c r="X123" s="5">
        <v>3</v>
      </c>
      <c r="AB123" s="176">
        <f>S123/30.8</f>
        <v>1.047718163362942</v>
      </c>
    </row>
    <row r="124" spans="1:28" ht="12" customHeight="1">
      <c r="A124" s="6">
        <v>12.1</v>
      </c>
      <c r="B124" s="6" t="s">
        <v>123</v>
      </c>
      <c r="C124" s="6" t="s">
        <v>70</v>
      </c>
      <c r="D124" s="6">
        <v>5</v>
      </c>
      <c r="E124" s="6">
        <v>4</v>
      </c>
      <c r="F124" s="6">
        <v>8</v>
      </c>
      <c r="G124" s="6">
        <v>15</v>
      </c>
      <c r="H124" s="6">
        <v>4</v>
      </c>
      <c r="I124" s="7">
        <f>(T124*$T$23)+(U124*$U$23)+(V124*$V$23)+(W124*$W$23)+(X124*$X$23)+(Y124*$Y$23)+(Z124*$Z$23)+(AA124*$AA$23)</f>
        <v>2.2</v>
      </c>
      <c r="J124" s="8">
        <f>H124+I124</f>
        <v>6.2</v>
      </c>
      <c r="K124" s="6">
        <v>6</v>
      </c>
      <c r="L124" s="6">
        <v>20</v>
      </c>
      <c r="M124" s="6">
        <v>1</v>
      </c>
      <c r="N124" s="9">
        <f>(((10-(((E124*3)+K124)/4))*5)+50)/100</f>
        <v>0.775</v>
      </c>
      <c r="O124" s="7">
        <f>F124/(N124*7.85)</f>
        <v>1.3149784261351962</v>
      </c>
      <c r="P124" s="9">
        <f>(((D124-8.62)*5)+50)/100</f>
        <v>0.31900000000000006</v>
      </c>
      <c r="Q124" s="7">
        <f>O124*P124*J124</f>
        <v>2.6007643312101916</v>
      </c>
      <c r="R124" s="168">
        <f>Q124*(SQRT(L124/28))*100</f>
        <v>219.8047040068458</v>
      </c>
      <c r="S124" s="172">
        <f>R124/(G124+(((M124*3)+3)*20))</f>
        <v>1.6281829926433022</v>
      </c>
      <c r="T124" s="10"/>
      <c r="U124" s="5">
        <v>2</v>
      </c>
      <c r="V124" s="5">
        <v>2</v>
      </c>
      <c r="W124" s="5">
        <v>1</v>
      </c>
      <c r="X124" s="5">
        <v>1</v>
      </c>
      <c r="AB124" s="176">
        <f>S124/3.5</f>
        <v>0.4651951407552292</v>
      </c>
    </row>
    <row r="125" spans="1:28" ht="12" customHeight="1">
      <c r="A125" s="11">
        <v>12.2</v>
      </c>
      <c r="B125" s="11" t="s">
        <v>123</v>
      </c>
      <c r="C125" s="11" t="s">
        <v>8</v>
      </c>
      <c r="D125" s="11">
        <v>7</v>
      </c>
      <c r="E125" s="11">
        <v>6</v>
      </c>
      <c r="F125" s="11">
        <v>10</v>
      </c>
      <c r="G125" s="11">
        <v>20</v>
      </c>
      <c r="H125" s="11">
        <v>5</v>
      </c>
      <c r="I125" s="7">
        <f>(T125*$T$23)+(U125*$U$23)+(V125*$V$23)+(W125*$W$23)+(X125*$X$23)+(Y125*$Y$23)+(Z125*$Z$23)+(AA125*$AA$23)</f>
        <v>1.95</v>
      </c>
      <c r="J125" s="8">
        <f>H125+I125</f>
        <v>6.95</v>
      </c>
      <c r="K125" s="11">
        <v>6</v>
      </c>
      <c r="L125" s="11">
        <v>20</v>
      </c>
      <c r="M125" s="11">
        <v>1</v>
      </c>
      <c r="N125" s="9">
        <f>(((10-(((E125*3)+K125)/4))*5)+50)/100</f>
        <v>0.7</v>
      </c>
      <c r="O125" s="7">
        <f>F125/(N125*7.85)</f>
        <v>1.8198362147406737</v>
      </c>
      <c r="P125" s="9">
        <f>(((D125-8.62)*5)+50)/100</f>
        <v>0.41900000000000004</v>
      </c>
      <c r="Q125" s="7">
        <f>O125*P125*J125</f>
        <v>5.29945404913558</v>
      </c>
      <c r="R125" s="168">
        <f>Q125*(SQRT(L125/28))*100</f>
        <v>447.88561373652004</v>
      </c>
      <c r="S125" s="172">
        <f>R125/(G125+(((M125*3)+3)*20))</f>
        <v>3.1991829552608575</v>
      </c>
      <c r="T125" s="10"/>
      <c r="U125" s="5">
        <v>2</v>
      </c>
      <c r="V125" s="5">
        <v>1</v>
      </c>
      <c r="W125" s="5">
        <v>1</v>
      </c>
      <c r="X125" s="5">
        <v>1</v>
      </c>
      <c r="AB125" s="176">
        <f>S125/3.5</f>
        <v>0.9140522729316736</v>
      </c>
    </row>
    <row r="126" spans="1:28" ht="12" customHeight="1">
      <c r="A126" s="6">
        <v>12.3</v>
      </c>
      <c r="B126" s="11" t="s">
        <v>123</v>
      </c>
      <c r="C126" s="11" t="s">
        <v>71</v>
      </c>
      <c r="D126" s="11">
        <v>6</v>
      </c>
      <c r="E126" s="11">
        <v>5</v>
      </c>
      <c r="F126" s="11">
        <v>8</v>
      </c>
      <c r="G126" s="11">
        <v>25</v>
      </c>
      <c r="H126" s="11">
        <v>8</v>
      </c>
      <c r="I126" s="7">
        <f>(T126*$T$23)+(U126*$U$23)+(V126*$V$23)+(W126*$W$23)+(X126*$X$23)+(Y126*$Y$23)+(Z126*$Z$23)+(AA126*$AA$23)</f>
        <v>0.7</v>
      </c>
      <c r="J126" s="8">
        <f>H126+I126</f>
        <v>8.7</v>
      </c>
      <c r="K126" s="11">
        <v>6</v>
      </c>
      <c r="L126" s="11">
        <v>20</v>
      </c>
      <c r="M126" s="11">
        <v>1</v>
      </c>
      <c r="N126" s="9">
        <f>(((10-(((E126*3)+K126)/4))*5)+50)/100</f>
        <v>0.7375</v>
      </c>
      <c r="O126" s="7">
        <f>F126/(N126*7.85)</f>
        <v>1.3818417359386808</v>
      </c>
      <c r="P126" s="9">
        <f>(((D126-8.62)*5)+50)/100</f>
        <v>0.36900000000000005</v>
      </c>
      <c r="Q126" s="7">
        <f>O126*P126*J126</f>
        <v>4.436126524883948</v>
      </c>
      <c r="R126" s="168">
        <f>Q126*(SQRT(L126/28))*100</f>
        <v>374.9211207019697</v>
      </c>
      <c r="S126" s="172">
        <f>R126/(G126+(((M126*3)+3)*20))</f>
        <v>2.5856629013928947</v>
      </c>
      <c r="T126" s="10"/>
      <c r="U126" s="5">
        <v>2</v>
      </c>
      <c r="W126" s="5">
        <v>1</v>
      </c>
      <c r="AB126" s="176">
        <f>S126/3.5</f>
        <v>0.7387608289693984</v>
      </c>
    </row>
    <row r="127" spans="1:28" ht="12" customHeight="1">
      <c r="A127" s="11">
        <v>12.4</v>
      </c>
      <c r="B127" s="11" t="s">
        <v>123</v>
      </c>
      <c r="C127" s="11" t="s">
        <v>51</v>
      </c>
      <c r="D127" s="11">
        <v>9</v>
      </c>
      <c r="E127" s="11">
        <v>7</v>
      </c>
      <c r="F127" s="11">
        <v>14</v>
      </c>
      <c r="G127" s="11">
        <v>50</v>
      </c>
      <c r="H127" s="11">
        <v>6</v>
      </c>
      <c r="I127" s="7">
        <f>(T127*$T$23)+(U127*$U$23)+(V127*$V$23)+(W127*$W$23)+(X127*$X$23)+(Y127*$Y$23)+(Z127*$Z$23)+(AA127*$AA$23)</f>
        <v>0.9</v>
      </c>
      <c r="J127" s="8">
        <f>H127+I127</f>
        <v>6.9</v>
      </c>
      <c r="K127" s="11">
        <v>7</v>
      </c>
      <c r="L127" s="11">
        <v>32</v>
      </c>
      <c r="M127" s="11">
        <v>2</v>
      </c>
      <c r="N127" s="9">
        <f>(((10-(((E127*3)+K127)/4))*5)+50)/100</f>
        <v>0.65</v>
      </c>
      <c r="O127" s="7">
        <f>F127/(N127*7.85)</f>
        <v>2.7437530622243997</v>
      </c>
      <c r="P127" s="9">
        <f>(((D127-8.62)*5)+50)/100</f>
        <v>0.519</v>
      </c>
      <c r="Q127" s="7">
        <f>O127*P127*J127</f>
        <v>9.825654091131799</v>
      </c>
      <c r="R127" s="168">
        <f>Q127*(SQRT(L127/28))*100</f>
        <v>1050.4066059991112</v>
      </c>
      <c r="S127" s="172">
        <f>R127/(G127+(((M127*3)+3)*20))</f>
        <v>4.566985243474397</v>
      </c>
      <c r="T127" s="10"/>
      <c r="U127" s="5">
        <v>4</v>
      </c>
      <c r="W127" s="5">
        <v>1</v>
      </c>
      <c r="AB127" s="176">
        <f>S127/6.2</f>
        <v>0.7366105231410317</v>
      </c>
    </row>
    <row r="128" spans="1:28" ht="12" customHeight="1">
      <c r="A128" s="6">
        <v>12.5</v>
      </c>
      <c r="B128" s="11" t="s">
        <v>123</v>
      </c>
      <c r="C128" s="11" t="s">
        <v>72</v>
      </c>
      <c r="D128" s="11">
        <v>12</v>
      </c>
      <c r="E128" s="11">
        <v>8</v>
      </c>
      <c r="F128" s="11">
        <v>16</v>
      </c>
      <c r="G128" s="11">
        <v>70</v>
      </c>
      <c r="H128" s="11">
        <v>8</v>
      </c>
      <c r="I128" s="7">
        <f>(T128*$T$23)+(U128*$U$23)+(V128*$V$23)+(W128*$W$23)+(X128*$X$23)+(Y128*$Y$23)+(Z128*$Z$23)+(AA128*$AA$23)</f>
        <v>3.2</v>
      </c>
      <c r="J128" s="8">
        <f>H128+I128</f>
        <v>11.2</v>
      </c>
      <c r="K128" s="11">
        <v>6</v>
      </c>
      <c r="L128" s="11">
        <v>24</v>
      </c>
      <c r="M128" s="11">
        <v>2</v>
      </c>
      <c r="N128" s="9">
        <f>(((10-(((E128*3)+K128)/4))*5)+50)/100</f>
        <v>0.625</v>
      </c>
      <c r="O128" s="7">
        <f>F128/(N128*7.85)</f>
        <v>3.261146496815287</v>
      </c>
      <c r="P128" s="9">
        <f>(((D128-8.62)*5)+50)/100</f>
        <v>0.669</v>
      </c>
      <c r="Q128" s="7">
        <f>O128*P128*J128</f>
        <v>24.43511847133758</v>
      </c>
      <c r="R128" s="168">
        <f>Q128*(SQRT(L128/28))*100</f>
        <v>2262.2523821087875</v>
      </c>
      <c r="S128" s="172">
        <f>R128/(G128+(((M128*3)+3)*20))</f>
        <v>9.04900952843515</v>
      </c>
      <c r="T128" s="10"/>
      <c r="U128" s="5">
        <v>2</v>
      </c>
      <c r="V128" s="5">
        <v>2</v>
      </c>
      <c r="W128" s="5">
        <v>1</v>
      </c>
      <c r="X128" s="5">
        <v>2</v>
      </c>
      <c r="AB128" s="176">
        <f>S128/6.2</f>
        <v>1.4595176658766371</v>
      </c>
    </row>
    <row r="129" spans="1:28" ht="12" customHeight="1">
      <c r="A129" s="11">
        <v>12.6</v>
      </c>
      <c r="B129" s="11" t="s">
        <v>123</v>
      </c>
      <c r="C129" s="11" t="s">
        <v>74</v>
      </c>
      <c r="D129" s="11">
        <v>12</v>
      </c>
      <c r="E129" s="11">
        <v>11</v>
      </c>
      <c r="F129" s="11">
        <v>18</v>
      </c>
      <c r="G129" s="11">
        <v>120</v>
      </c>
      <c r="H129" s="11">
        <v>9</v>
      </c>
      <c r="I129" s="7">
        <f>(T129*$T$23)+(U129*$U$23)+(V129*$V$23)+(W129*$W$23)+(X129*$X$23)+(Y129*$Y$23)+(Z129*$Z$23)+(AA129*$AA$23)</f>
        <v>1.8</v>
      </c>
      <c r="J129" s="8">
        <f>H129+I129</f>
        <v>10.8</v>
      </c>
      <c r="K129" s="11">
        <v>9</v>
      </c>
      <c r="L129" s="11">
        <v>36</v>
      </c>
      <c r="M129" s="11">
        <v>3</v>
      </c>
      <c r="N129" s="9">
        <f>(((10-(((E129*3)+K129)/4))*5)+50)/100</f>
        <v>0.475</v>
      </c>
      <c r="O129" s="7">
        <f>F129/(N129*7.85)</f>
        <v>4.827355011733155</v>
      </c>
      <c r="P129" s="9">
        <f>(((D129-8.62)*5)+50)/100</f>
        <v>0.669</v>
      </c>
      <c r="Q129" s="7">
        <f>O129*P129*J129</f>
        <v>34.87860543077439</v>
      </c>
      <c r="R129" s="168">
        <f>Q129*(SQRT(L129/28))*100</f>
        <v>3954.8621162818245</v>
      </c>
      <c r="S129" s="172">
        <f>R129/(G129+(((M129*3)+3)*20))</f>
        <v>10.985728100782845</v>
      </c>
      <c r="T129" s="10"/>
      <c r="U129" s="5">
        <v>3</v>
      </c>
      <c r="W129" s="5">
        <v>1</v>
      </c>
      <c r="X129" s="5">
        <v>1</v>
      </c>
      <c r="AB129" s="176">
        <f>S129/11.4</f>
        <v>0.9636603597177934</v>
      </c>
    </row>
    <row r="130" spans="1:28" ht="12" customHeight="1">
      <c r="A130" s="6">
        <v>12.7</v>
      </c>
      <c r="B130" s="11" t="s">
        <v>123</v>
      </c>
      <c r="C130" s="11" t="s">
        <v>73</v>
      </c>
      <c r="D130" s="11">
        <v>10</v>
      </c>
      <c r="E130" s="11">
        <v>8</v>
      </c>
      <c r="F130" s="11">
        <f>15*1.25</f>
        <v>18.75</v>
      </c>
      <c r="G130" s="11">
        <v>100</v>
      </c>
      <c r="H130" s="11">
        <v>6</v>
      </c>
      <c r="I130" s="7">
        <f>(T130*$T$23)+(U130*$U$23)+(V130*$V$23)+(W130*$W$23)+(X130*$X$23)+(Y130*$Y$23)+(Z130*$Z$23)+(AA130*$AA$23)</f>
        <v>5.9</v>
      </c>
      <c r="J130" s="8">
        <f>H130+I130</f>
        <v>11.9</v>
      </c>
      <c r="K130" s="11">
        <v>8</v>
      </c>
      <c r="L130" s="11">
        <v>40</v>
      </c>
      <c r="M130" s="11">
        <v>3</v>
      </c>
      <c r="N130" s="9">
        <f>(((10-(((E130*3)+K130)/4))*5)+50)/100</f>
        <v>0.6</v>
      </c>
      <c r="O130" s="7">
        <f>F130/(N130*7.85)</f>
        <v>3.980891719745223</v>
      </c>
      <c r="P130" s="9">
        <f>(((D130-8.62)*5)+50)/100</f>
        <v>0.5690000000000001</v>
      </c>
      <c r="Q130" s="7">
        <f>O130*P130*J130</f>
        <v>26.955015923566886</v>
      </c>
      <c r="R130" s="168">
        <f>Q130*(SQRT(L130/28))*100</f>
        <v>3221.7406196911284</v>
      </c>
      <c r="S130" s="172">
        <f>R130/(G130+(((M130*3)+3)*20))</f>
        <v>9.475707704973907</v>
      </c>
      <c r="T130" s="10"/>
      <c r="U130" s="5">
        <v>4</v>
      </c>
      <c r="W130" s="5">
        <v>1</v>
      </c>
      <c r="X130" s="5">
        <v>1</v>
      </c>
      <c r="Z130" s="5">
        <v>1</v>
      </c>
      <c r="AB130" s="176">
        <f>S130/11.4</f>
        <v>0.8312024302608689</v>
      </c>
    </row>
    <row r="131" spans="1:28" ht="12" customHeight="1">
      <c r="A131" s="11">
        <v>12.8</v>
      </c>
      <c r="B131" s="11" t="s">
        <v>123</v>
      </c>
      <c r="C131" s="11" t="s">
        <v>207</v>
      </c>
      <c r="D131" s="11">
        <v>12</v>
      </c>
      <c r="E131" s="11">
        <v>10</v>
      </c>
      <c r="F131" s="11">
        <v>20</v>
      </c>
      <c r="G131" s="11">
        <v>130</v>
      </c>
      <c r="H131" s="11">
        <v>9</v>
      </c>
      <c r="I131" s="7">
        <f>(T131*$T$23)+(U131*$U$23)+(V131*$V$23)+(W131*$W$23)+(X131*$X$23)+(Y131*$Y$23)+(Z131*$Z$23)+(AA131*$AA$23)</f>
        <v>1.55</v>
      </c>
      <c r="J131" s="8">
        <f>H131+I131</f>
        <v>10.55</v>
      </c>
      <c r="K131" s="11">
        <v>12</v>
      </c>
      <c r="L131" s="11">
        <v>32</v>
      </c>
      <c r="M131" s="11">
        <v>3</v>
      </c>
      <c r="N131" s="9">
        <f>(((10-(((E131*3)+K131)/4))*5)+50)/100</f>
        <v>0.475</v>
      </c>
      <c r="O131" s="7">
        <f>F131/(N131*7.85)</f>
        <v>5.363727790814616</v>
      </c>
      <c r="P131" s="9">
        <f>(((D131-8.62)*5)+50)/100</f>
        <v>0.669</v>
      </c>
      <c r="Q131" s="7">
        <f>O131*P131*J131</f>
        <v>37.85692256118003</v>
      </c>
      <c r="R131" s="168">
        <f>Q131*(SQRT(L131/28))*100</f>
        <v>4047.075255473381</v>
      </c>
      <c r="S131" s="172">
        <f>R131/(G131+(((M131*3)+3)*20))</f>
        <v>10.938041231009137</v>
      </c>
      <c r="T131" s="10"/>
      <c r="U131" s="5">
        <v>3</v>
      </c>
      <c r="V131" s="5">
        <v>1</v>
      </c>
      <c r="W131" s="5">
        <v>2</v>
      </c>
      <c r="AB131" s="176">
        <f>S131/11.4</f>
        <v>0.9594773009657138</v>
      </c>
    </row>
    <row r="132" spans="1:28" ht="12" customHeight="1">
      <c r="A132" s="6">
        <v>12.9</v>
      </c>
      <c r="B132" s="11" t="s">
        <v>123</v>
      </c>
      <c r="C132" s="11" t="s">
        <v>75</v>
      </c>
      <c r="D132" s="11">
        <v>16</v>
      </c>
      <c r="E132" s="11">
        <v>11</v>
      </c>
      <c r="F132" s="11">
        <v>30</v>
      </c>
      <c r="G132" s="11">
        <v>280</v>
      </c>
      <c r="H132" s="11">
        <v>14</v>
      </c>
      <c r="I132" s="7">
        <f>(T132*$T$23)+(U132*$U$23)+(V132*$V$23)+(W132*$W$23)+(X132*$X$23)+(Y132*$Y$23)+(Z132*$Z$23)+(AA132*$AA$23)</f>
        <v>1.55</v>
      </c>
      <c r="J132" s="8">
        <f>H132+I132</f>
        <v>15.55</v>
      </c>
      <c r="K132" s="11">
        <v>12</v>
      </c>
      <c r="L132" s="11">
        <v>40</v>
      </c>
      <c r="M132" s="11">
        <v>4</v>
      </c>
      <c r="N132" s="9">
        <f>(((10-(((E132*3)+K132)/4))*5)+50)/100</f>
        <v>0.4375</v>
      </c>
      <c r="O132" s="7">
        <f>F132/(N132*7.85)</f>
        <v>8.735213830755233</v>
      </c>
      <c r="P132" s="9">
        <f>(((D132-8.62)*5)+50)/100</f>
        <v>0.8690000000000001</v>
      </c>
      <c r="Q132" s="7">
        <f>O132*P132*J132</f>
        <v>118.03850773430395</v>
      </c>
      <c r="R132" s="168">
        <f>Q132*(SQRT(L132/28))*100</f>
        <v>14108.300144717916</v>
      </c>
      <c r="S132" s="172">
        <f>R132/(G132+(((M132*3)+3)*20))</f>
        <v>24.324655421927442</v>
      </c>
      <c r="T132" s="10"/>
      <c r="U132" s="5">
        <v>3</v>
      </c>
      <c r="V132" s="5">
        <v>1</v>
      </c>
      <c r="W132" s="5">
        <v>2</v>
      </c>
      <c r="AB132" s="176">
        <f>S132/30.8</f>
        <v>0.7897615396729689</v>
      </c>
    </row>
    <row r="133" spans="1:28" ht="12" customHeight="1">
      <c r="A133" s="6">
        <v>13.1</v>
      </c>
      <c r="B133" s="6" t="s">
        <v>124</v>
      </c>
      <c r="C133" s="6" t="s">
        <v>76</v>
      </c>
      <c r="D133" s="6">
        <v>5</v>
      </c>
      <c r="E133" s="6">
        <v>4</v>
      </c>
      <c r="F133" s="6">
        <v>10</v>
      </c>
      <c r="G133" s="6">
        <v>25</v>
      </c>
      <c r="H133" s="6">
        <v>5</v>
      </c>
      <c r="I133" s="7">
        <f>(T133*$T$23)+(U133*$U$23)+(V133*$V$23)+(W133*$W$23)+(X133*$X$23)+(Y133*$Y$23)+(Z133*$Z$23)+(AA133*$AA$23)</f>
        <v>1.95</v>
      </c>
      <c r="J133" s="8">
        <f>H133+I133</f>
        <v>6.95</v>
      </c>
      <c r="K133" s="6">
        <v>8</v>
      </c>
      <c r="L133" s="6">
        <v>24</v>
      </c>
      <c r="M133" s="6">
        <v>1</v>
      </c>
      <c r="N133" s="9">
        <f>(((10-(((E133*3)+K133)/4))*5)+50)/100</f>
        <v>0.75</v>
      </c>
      <c r="O133" s="7">
        <f>F133/(N133*7.85)</f>
        <v>1.6985138004246287</v>
      </c>
      <c r="P133" s="9">
        <f>(((D133-8.62)*5)+50)/100</f>
        <v>0.31900000000000006</v>
      </c>
      <c r="Q133" s="7">
        <f>O133*P133*J133</f>
        <v>3.765690021231424</v>
      </c>
      <c r="R133" s="168">
        <f>Q133*(SQRT(L133/28))*100</f>
        <v>348.6351511168978</v>
      </c>
      <c r="S133" s="172">
        <f>R133/(G133+(((M133*3)+3)*20))</f>
        <v>2.4043803525303296</v>
      </c>
      <c r="T133" s="10"/>
      <c r="U133" s="5">
        <v>2</v>
      </c>
      <c r="V133" s="5">
        <v>3</v>
      </c>
      <c r="X133" s="5">
        <v>1</v>
      </c>
      <c r="AB133" s="176">
        <f>S133/3.5</f>
        <v>0.6869658150086656</v>
      </c>
    </row>
    <row r="134" spans="1:28" ht="12" customHeight="1">
      <c r="A134" s="11">
        <v>13.2</v>
      </c>
      <c r="B134" s="11" t="s">
        <v>124</v>
      </c>
      <c r="C134" s="11" t="s">
        <v>77</v>
      </c>
      <c r="D134" s="11">
        <v>7</v>
      </c>
      <c r="E134" s="11">
        <v>6</v>
      </c>
      <c r="F134" s="11">
        <v>12</v>
      </c>
      <c r="G134" s="11">
        <v>35</v>
      </c>
      <c r="H134" s="11">
        <v>5</v>
      </c>
      <c r="I134" s="7">
        <f>(T134*$T$23)+(U134*$U$23)+(V134*$V$23)+(W134*$W$23)+(X134*$X$23)+(Y134*$Y$23)+(Z134*$Z$23)+(AA134*$AA$23)</f>
        <v>1.7</v>
      </c>
      <c r="J134" s="8">
        <f>H134+I134</f>
        <v>6.7</v>
      </c>
      <c r="K134" s="11">
        <v>8</v>
      </c>
      <c r="L134" s="11">
        <v>28</v>
      </c>
      <c r="M134" s="11">
        <v>1</v>
      </c>
      <c r="N134" s="9">
        <f>(((10-(((E134*3)+K134)/4))*5)+50)/100</f>
        <v>0.675</v>
      </c>
      <c r="O134" s="7">
        <f>F134/(N134*7.85)</f>
        <v>2.264685067232838</v>
      </c>
      <c r="P134" s="9">
        <f>(((D134-8.62)*5)+50)/100</f>
        <v>0.41900000000000004</v>
      </c>
      <c r="Q134" s="7">
        <f>O134*P134*J134</f>
        <v>6.357650389242747</v>
      </c>
      <c r="R134" s="168">
        <f>Q134*(SQRT(L134/28))*100</f>
        <v>635.7650389242747</v>
      </c>
      <c r="S134" s="172">
        <f>R134/(G134+(((M134*3)+3)*20))</f>
        <v>4.101709928543707</v>
      </c>
      <c r="T134" s="10"/>
      <c r="U134" s="5">
        <v>2</v>
      </c>
      <c r="V134" s="5">
        <v>2</v>
      </c>
      <c r="X134" s="5">
        <v>1</v>
      </c>
      <c r="AB134" s="176">
        <f>S134/3.5</f>
        <v>1.1719171224410592</v>
      </c>
    </row>
    <row r="135" spans="1:28" ht="12" customHeight="1">
      <c r="A135" s="6">
        <v>13.3</v>
      </c>
      <c r="B135" s="11" t="s">
        <v>124</v>
      </c>
      <c r="C135" s="11" t="s">
        <v>15</v>
      </c>
      <c r="D135" s="11">
        <v>6</v>
      </c>
      <c r="E135" s="11">
        <v>4</v>
      </c>
      <c r="F135" s="11">
        <v>10</v>
      </c>
      <c r="G135" s="11">
        <v>40</v>
      </c>
      <c r="H135" s="11">
        <v>10</v>
      </c>
      <c r="I135" s="7">
        <f>(T135*$T$23)+(U135*$U$23)+(V135*$V$23)+(W135*$W$23)+(X135*$X$23)+(Y135*$Y$23)+(Z135*$Z$23)+(AA135*$AA$23)</f>
        <v>0.45</v>
      </c>
      <c r="J135" s="8">
        <f>H135+I135</f>
        <v>10.45</v>
      </c>
      <c r="K135" s="11">
        <v>8</v>
      </c>
      <c r="L135" s="11">
        <v>24</v>
      </c>
      <c r="M135" s="11">
        <v>1</v>
      </c>
      <c r="N135" s="9">
        <f>(((10-(((E135*3)+K135)/4))*5)+50)/100</f>
        <v>0.75</v>
      </c>
      <c r="O135" s="7">
        <f>F135/(N135*7.85)</f>
        <v>1.6985138004246287</v>
      </c>
      <c r="P135" s="9">
        <f>(((D135-8.62)*5)+50)/100</f>
        <v>0.36900000000000005</v>
      </c>
      <c r="Q135" s="7">
        <f>O135*P135*J135</f>
        <v>6.54955414012739</v>
      </c>
      <c r="R135" s="168">
        <f>Q135*(SQRT(L135/28))*100</f>
        <v>606.3708867478467</v>
      </c>
      <c r="S135" s="172">
        <f>R135/(G135+(((M135*3)+3)*20))</f>
        <v>3.789818042174042</v>
      </c>
      <c r="T135" s="10"/>
      <c r="U135" s="5">
        <v>2</v>
      </c>
      <c r="V135" s="5">
        <v>1</v>
      </c>
      <c r="AB135" s="176">
        <f>S135/3.5</f>
        <v>1.0828051549068691</v>
      </c>
    </row>
    <row r="136" spans="1:28" ht="12" customHeight="1">
      <c r="A136" s="11">
        <v>13.4</v>
      </c>
      <c r="B136" s="11" t="s">
        <v>124</v>
      </c>
      <c r="C136" s="11" t="s">
        <v>78</v>
      </c>
      <c r="D136" s="11">
        <v>9</v>
      </c>
      <c r="E136" s="11">
        <v>7</v>
      </c>
      <c r="F136" s="11">
        <v>16</v>
      </c>
      <c r="G136" s="11">
        <v>90</v>
      </c>
      <c r="H136" s="11">
        <v>7</v>
      </c>
      <c r="I136" s="7">
        <f>(T136*$T$23)+(U136*$U$23)+(V136*$V$23)+(W136*$W$23)+(X136*$X$23)+(Y136*$Y$23)+(Z136*$Z$23)+(AA136*$AA$23)</f>
        <v>2.45</v>
      </c>
      <c r="J136" s="8">
        <f>H136+I136</f>
        <v>9.45</v>
      </c>
      <c r="K136" s="11">
        <v>8</v>
      </c>
      <c r="L136" s="11">
        <v>40</v>
      </c>
      <c r="M136" s="11">
        <v>2</v>
      </c>
      <c r="N136" s="9">
        <f>(((10-(((E136*3)+K136)/4))*5)+50)/100</f>
        <v>0.6375</v>
      </c>
      <c r="O136" s="7">
        <f>F136/(N136*7.85)</f>
        <v>3.1972024478581242</v>
      </c>
      <c r="P136" s="9">
        <f>(((D136-8.62)*5)+50)/100</f>
        <v>0.519</v>
      </c>
      <c r="Q136" s="7">
        <f>O136*P136*J136</f>
        <v>15.680839265642563</v>
      </c>
      <c r="R136" s="168">
        <f>Q136*(SQRT(L136/28))*100</f>
        <v>1874.2187708670112</v>
      </c>
      <c r="S136" s="172">
        <f>R136/(G136+(((M136*3)+3)*20))</f>
        <v>6.941551003211153</v>
      </c>
      <c r="T136" s="10"/>
      <c r="U136" s="5">
        <v>2</v>
      </c>
      <c r="V136" s="5">
        <v>1</v>
      </c>
      <c r="X136" s="5">
        <v>2</v>
      </c>
      <c r="AB136" s="176">
        <f>S136/6.2</f>
        <v>1.1196050005179279</v>
      </c>
    </row>
    <row r="137" spans="1:28" ht="12" customHeight="1">
      <c r="A137" s="6">
        <v>13.5</v>
      </c>
      <c r="B137" s="11" t="s">
        <v>124</v>
      </c>
      <c r="C137" s="11" t="s">
        <v>79</v>
      </c>
      <c r="D137" s="11">
        <v>9</v>
      </c>
      <c r="E137" s="11">
        <v>7</v>
      </c>
      <c r="F137" s="11">
        <v>18</v>
      </c>
      <c r="G137" s="11">
        <v>100</v>
      </c>
      <c r="H137" s="11">
        <v>14</v>
      </c>
      <c r="I137" s="7">
        <f>(T137*$T$23)+(U137*$U$23)+(V137*$V$23)+(W137*$W$23)+(X137*$X$23)+(Y137*$Y$23)+(Z137*$Z$23)+(AA137*$AA$23)</f>
        <v>1.8</v>
      </c>
      <c r="J137" s="8">
        <f>H137+I137</f>
        <v>15.8</v>
      </c>
      <c r="K137" s="11">
        <v>8</v>
      </c>
      <c r="L137" s="11">
        <v>28</v>
      </c>
      <c r="M137" s="11">
        <v>2</v>
      </c>
      <c r="N137" s="9">
        <f>(((10-(((E137*3)+K137)/4))*5)+50)/100</f>
        <v>0.6375</v>
      </c>
      <c r="O137" s="7">
        <f>F137/(N137*7.85)</f>
        <v>3.59685275384039</v>
      </c>
      <c r="P137" s="9">
        <f>(((D137-8.62)*5)+50)/100</f>
        <v>0.519</v>
      </c>
      <c r="Q137" s="7">
        <f>O137*P137*J137</f>
        <v>29.494911952041967</v>
      </c>
      <c r="R137" s="168">
        <f>Q137*(SQRT(L137/28))*100</f>
        <v>2949.4911952041966</v>
      </c>
      <c r="S137" s="172">
        <f>R137/(G137+(((M137*3)+3)*20))</f>
        <v>10.533897125729274</v>
      </c>
      <c r="T137" s="10"/>
      <c r="U137" s="5">
        <v>3</v>
      </c>
      <c r="V137" s="5">
        <v>2</v>
      </c>
      <c r="X137" s="5">
        <v>1</v>
      </c>
      <c r="AB137" s="176">
        <f>S137/6.2</f>
        <v>1.6990156654402053</v>
      </c>
    </row>
    <row r="138" spans="1:28" ht="12" customHeight="1">
      <c r="A138" s="11">
        <v>13.6</v>
      </c>
      <c r="B138" s="11" t="s">
        <v>124</v>
      </c>
      <c r="C138" s="11" t="s">
        <v>80</v>
      </c>
      <c r="D138" s="11">
        <v>12</v>
      </c>
      <c r="E138" s="11">
        <v>9</v>
      </c>
      <c r="F138" s="11">
        <f>16*1.5</f>
        <v>24</v>
      </c>
      <c r="G138" s="11">
        <v>140</v>
      </c>
      <c r="H138" s="11">
        <v>6</v>
      </c>
      <c r="I138" s="7">
        <f>(T138*$T$23)+(U138*$U$23)+(V138*$V$23)+(W138*$W$23)+(X138*$X$23)+(Y138*$Y$23)+(Z138*$Z$23)+(AA138*$AA$23)</f>
        <v>4.3</v>
      </c>
      <c r="J138" s="8">
        <f>H138+I138</f>
        <v>10.3</v>
      </c>
      <c r="K138" s="11">
        <v>10</v>
      </c>
      <c r="L138" s="11">
        <v>32</v>
      </c>
      <c r="M138" s="11">
        <v>3</v>
      </c>
      <c r="N138" s="9">
        <f>(((10-(((E138*3)+K138)/4))*5)+50)/100</f>
        <v>0.5375</v>
      </c>
      <c r="O138" s="7">
        <f>F138/(N138*7.85)</f>
        <v>5.6880462153755005</v>
      </c>
      <c r="P138" s="9">
        <f>(((D138-8.62)*5)+50)/100</f>
        <v>0.669</v>
      </c>
      <c r="Q138" s="7">
        <f>O138*P138*J138</f>
        <v>39.19462005628797</v>
      </c>
      <c r="R138" s="168">
        <f>Q138*(SQRT(L138/28))*100</f>
        <v>4190.081133011656</v>
      </c>
      <c r="S138" s="172">
        <f>R138/(G138+(((M138*3)+3)*20))</f>
        <v>11.026529297399094</v>
      </c>
      <c r="T138" s="10"/>
      <c r="U138" s="5">
        <v>3</v>
      </c>
      <c r="V138" s="5">
        <v>4</v>
      </c>
      <c r="X138" s="5">
        <v>3</v>
      </c>
      <c r="AB138" s="176">
        <f>S138/11.4</f>
        <v>0.967239412052552</v>
      </c>
    </row>
    <row r="139" spans="1:28" ht="12" customHeight="1">
      <c r="A139" s="6">
        <v>13.7</v>
      </c>
      <c r="B139" s="11" t="s">
        <v>124</v>
      </c>
      <c r="C139" s="11" t="s">
        <v>81</v>
      </c>
      <c r="D139" s="11">
        <v>13</v>
      </c>
      <c r="E139" s="11">
        <v>10</v>
      </c>
      <c r="F139" s="11">
        <v>20</v>
      </c>
      <c r="G139" s="11">
        <v>170</v>
      </c>
      <c r="H139" s="11">
        <v>7</v>
      </c>
      <c r="I139" s="7">
        <f>(T139*$T$23)+(U139*$U$23)+(V139*$V$23)+(W139*$W$23)+(X139*$X$23)+(Y139*$Y$23)+(Z139*$Z$23)+(AA139*$AA$23)</f>
        <v>3.7</v>
      </c>
      <c r="J139" s="8">
        <f>H139+I139</f>
        <v>10.7</v>
      </c>
      <c r="K139" s="11">
        <v>15</v>
      </c>
      <c r="L139" s="11">
        <v>36</v>
      </c>
      <c r="M139" s="11">
        <v>3</v>
      </c>
      <c r="N139" s="9">
        <f>(((10-(((E139*3)+K139)/4))*5)+50)/100</f>
        <v>0.4375</v>
      </c>
      <c r="O139" s="7">
        <f>F139/(N139*7.85)</f>
        <v>5.823475887170155</v>
      </c>
      <c r="P139" s="9">
        <f>(((D139-8.62)*5)+50)/100</f>
        <v>0.7190000000000001</v>
      </c>
      <c r="Q139" s="7">
        <f>O139*P139*J139</f>
        <v>44.80174704276616</v>
      </c>
      <c r="R139" s="168">
        <f>Q139*(SQRT(L139/28))*100</f>
        <v>5080.040613273544</v>
      </c>
      <c r="S139" s="172">
        <f>R139/(G139+(((M139*3)+3)*20))</f>
        <v>12.390342959203766</v>
      </c>
      <c r="T139" s="10"/>
      <c r="U139" s="5">
        <v>2</v>
      </c>
      <c r="V139" s="5">
        <v>2</v>
      </c>
      <c r="W139" s="5">
        <v>2</v>
      </c>
      <c r="X139" s="5">
        <v>2</v>
      </c>
      <c r="AB139" s="176">
        <f>S139/11.4</f>
        <v>1.0868721894038391</v>
      </c>
    </row>
    <row r="140" spans="1:28" ht="12" customHeight="1">
      <c r="A140" s="11">
        <v>13.8</v>
      </c>
      <c r="B140" s="11" t="s">
        <v>124</v>
      </c>
      <c r="C140" s="11" t="s">
        <v>220</v>
      </c>
      <c r="D140" s="11">
        <v>12</v>
      </c>
      <c r="E140" s="11">
        <v>12</v>
      </c>
      <c r="F140" s="11">
        <f>13*1.25</f>
        <v>16.25</v>
      </c>
      <c r="G140" s="11">
        <v>120</v>
      </c>
      <c r="H140" s="11">
        <v>8</v>
      </c>
      <c r="I140" s="7">
        <f>(T140*$T$23)+(U140*$U$23)+(V140*$V$23)+(W140*$W$23)+(X140*$X$23)+(Y140*$Y$23)+(Z140*$Z$23)+(AA140*$AA$23)</f>
        <v>7.35</v>
      </c>
      <c r="J140" s="8">
        <f>H140+I140</f>
        <v>15.35</v>
      </c>
      <c r="K140" s="11">
        <v>12</v>
      </c>
      <c r="L140" s="11">
        <v>32</v>
      </c>
      <c r="M140" s="11">
        <v>3</v>
      </c>
      <c r="N140" s="9">
        <f>(((10-(((E140*3)+K140)/4))*5)+50)/100</f>
        <v>0.4</v>
      </c>
      <c r="O140" s="7">
        <f>F140/(N140*7.85)</f>
        <v>5.175159235668789</v>
      </c>
      <c r="P140" s="9">
        <f>(((D140-8.62)*5)+50)/100</f>
        <v>0.669</v>
      </c>
      <c r="Q140" s="7">
        <f>O140*P140*J140</f>
        <v>53.144486464968146</v>
      </c>
      <c r="R140" s="168">
        <f>Q140*(SQRT(L140/28))*100</f>
        <v>5681.384581370166</v>
      </c>
      <c r="S140" s="172">
        <f>R140/(G140+(((M140*3)+3)*20))</f>
        <v>15.781623837139351</v>
      </c>
      <c r="T140" s="10"/>
      <c r="U140" s="5">
        <v>1</v>
      </c>
      <c r="V140" s="5">
        <v>1</v>
      </c>
      <c r="X140" s="5">
        <v>1</v>
      </c>
      <c r="Y140" s="5">
        <v>1</v>
      </c>
      <c r="Z140" s="5">
        <v>1</v>
      </c>
      <c r="AB140" s="176">
        <f>S140/11.4</f>
        <v>1.3843529681701185</v>
      </c>
    </row>
    <row r="141" spans="1:28" ht="12" customHeight="1">
      <c r="A141" s="6">
        <v>13.9</v>
      </c>
      <c r="B141" s="11" t="s">
        <v>124</v>
      </c>
      <c r="C141" s="11" t="s">
        <v>82</v>
      </c>
      <c r="D141" s="11">
        <v>16</v>
      </c>
      <c r="E141" s="11">
        <v>12</v>
      </c>
      <c r="F141" s="11">
        <f>20*1.5</f>
        <v>30</v>
      </c>
      <c r="G141" s="11">
        <v>280</v>
      </c>
      <c r="H141" s="11">
        <v>0</v>
      </c>
      <c r="I141" s="7">
        <f>(T141*$T$23)+(U141*$U$23)+(V141*$V$23)+(W141*$W$23)+(X141*$X$23)+(Y141*$Y$23)+(Z141*$Z$23)+(AA141*$AA$23)</f>
        <v>14.45</v>
      </c>
      <c r="J141" s="8">
        <f>H141+I141</f>
        <v>14.45</v>
      </c>
      <c r="K141" s="11">
        <v>15</v>
      </c>
      <c r="L141" s="11">
        <v>32</v>
      </c>
      <c r="M141" s="11">
        <v>4</v>
      </c>
      <c r="N141" s="9">
        <f>(((10-(((E141*3)+K141)/4))*5)+50)/100</f>
        <v>0.3625</v>
      </c>
      <c r="O141" s="7">
        <f>F141/(N141*7.85)</f>
        <v>10.542499450911489</v>
      </c>
      <c r="P141" s="9">
        <f>(((D141-8.62)*5)+50)/100</f>
        <v>0.8690000000000001</v>
      </c>
      <c r="Q141" s="7">
        <f>O141*P141*J141</f>
        <v>132.38269273006813</v>
      </c>
      <c r="R141" s="168">
        <f>Q141*(SQRT(L141/28))*100</f>
        <v>14152.305146699553</v>
      </c>
      <c r="S141" s="172">
        <f>R141/(G141+(((M141*3)+3)*20))</f>
        <v>24.40052611499923</v>
      </c>
      <c r="T141" s="10"/>
      <c r="U141" s="5">
        <v>2</v>
      </c>
      <c r="V141" s="5">
        <v>3</v>
      </c>
      <c r="W141" s="5">
        <v>7</v>
      </c>
      <c r="AA141" s="5">
        <v>1</v>
      </c>
      <c r="AB141" s="176">
        <f>S141/30.8</f>
        <v>0.7922248738636114</v>
      </c>
    </row>
    <row r="142" spans="1:28" ht="12" customHeight="1">
      <c r="A142" s="6">
        <v>14.1</v>
      </c>
      <c r="B142" s="6" t="s">
        <v>125</v>
      </c>
      <c r="C142" s="6" t="s">
        <v>83</v>
      </c>
      <c r="D142" s="6">
        <v>5</v>
      </c>
      <c r="E142" s="6">
        <v>5</v>
      </c>
      <c r="F142" s="6">
        <v>10</v>
      </c>
      <c r="G142" s="6">
        <v>20</v>
      </c>
      <c r="H142" s="6">
        <v>5</v>
      </c>
      <c r="I142" s="7">
        <f>(T142*$T$23)+(U142*$U$23)+(V142*$V$23)+(W142*$W$23)+(X142*$X$23)+(Y142*$Y$23)+(Z142*$Z$23)+(AA142*$AA$23)</f>
        <v>0.6</v>
      </c>
      <c r="J142" s="8">
        <f>H142+I142</f>
        <v>5.6</v>
      </c>
      <c r="K142" s="6">
        <v>4</v>
      </c>
      <c r="L142" s="6">
        <v>28</v>
      </c>
      <c r="M142" s="6">
        <v>1</v>
      </c>
      <c r="N142" s="9">
        <f>(((10-(((E142*3)+K142)/4))*5)+50)/100</f>
        <v>0.7625</v>
      </c>
      <c r="O142" s="7">
        <f>F142/(N142*7.85)</f>
        <v>1.6706693118930773</v>
      </c>
      <c r="P142" s="9">
        <f>(((D142-8.62)*5)+50)/100</f>
        <v>0.31900000000000006</v>
      </c>
      <c r="Q142" s="7">
        <f>O142*P142*J142</f>
        <v>2.984483658765794</v>
      </c>
      <c r="R142" s="168">
        <f>Q142*(SQRT(L142/28))*100</f>
        <v>298.4483658765794</v>
      </c>
      <c r="S142" s="172">
        <f>R142/(G142+(((M142*3)+3)*20))</f>
        <v>2.131774041975567</v>
      </c>
      <c r="T142" s="10"/>
      <c r="U142" s="5">
        <v>1</v>
      </c>
      <c r="V142" s="5">
        <v>2</v>
      </c>
      <c r="AB142" s="176">
        <f>S142/3.5</f>
        <v>0.6090782977073049</v>
      </c>
    </row>
    <row r="143" spans="1:28" ht="12" customHeight="1">
      <c r="A143" s="11">
        <v>14.2</v>
      </c>
      <c r="B143" s="11" t="s">
        <v>125</v>
      </c>
      <c r="C143" s="11" t="s">
        <v>27</v>
      </c>
      <c r="D143" s="11">
        <v>7</v>
      </c>
      <c r="E143" s="11">
        <v>8</v>
      </c>
      <c r="F143" s="11">
        <v>12</v>
      </c>
      <c r="G143" s="11">
        <v>30</v>
      </c>
      <c r="H143" s="11">
        <v>5</v>
      </c>
      <c r="I143" s="7">
        <f>(T143*$T$23)+(U143*$U$23)+(V143*$V$23)+(W143*$W$23)+(X143*$X$23)+(Y143*$Y$23)+(Z143*$Z$23)+(AA143*$AA$23)</f>
        <v>0.35</v>
      </c>
      <c r="J143" s="8">
        <f>H143+I143</f>
        <v>5.35</v>
      </c>
      <c r="K143" s="11">
        <v>4</v>
      </c>
      <c r="L143" s="11">
        <v>28</v>
      </c>
      <c r="M143" s="11">
        <v>1</v>
      </c>
      <c r="N143" s="9">
        <f>(((10-(((E143*3)+K143)/4))*5)+50)/100</f>
        <v>0.65</v>
      </c>
      <c r="O143" s="7">
        <f>F143/(N143*7.85)</f>
        <v>2.3517883390494854</v>
      </c>
      <c r="P143" s="9">
        <f>(((D143-8.62)*5)+50)/100</f>
        <v>0.41900000000000004</v>
      </c>
      <c r="Q143" s="7">
        <f>O143*P143*J143</f>
        <v>5.271886330230279</v>
      </c>
      <c r="R143" s="168">
        <f>Q143*(SQRT(L143/28))*100</f>
        <v>527.1886330230279</v>
      </c>
      <c r="S143" s="172">
        <f>R143/(G143+(((M143*3)+3)*20))</f>
        <v>3.5145908868201863</v>
      </c>
      <c r="T143" s="10"/>
      <c r="U143" s="5">
        <v>1</v>
      </c>
      <c r="V143" s="5">
        <v>1</v>
      </c>
      <c r="AB143" s="176">
        <f>S143/3.5</f>
        <v>1.0041688248057674</v>
      </c>
    </row>
    <row r="144" spans="1:28" ht="12" customHeight="1">
      <c r="A144" s="6">
        <v>14.3</v>
      </c>
      <c r="B144" s="11" t="s">
        <v>125</v>
      </c>
      <c r="C144" s="11" t="s">
        <v>15</v>
      </c>
      <c r="D144" s="11">
        <v>5</v>
      </c>
      <c r="E144" s="11">
        <v>5</v>
      </c>
      <c r="F144" s="11">
        <v>10</v>
      </c>
      <c r="G144" s="11">
        <v>25</v>
      </c>
      <c r="H144" s="11">
        <v>8</v>
      </c>
      <c r="I144" s="7">
        <f>(T144*$T$23)+(U144*$U$23)+(V144*$V$23)+(W144*$W$23)+(X144*$X$23)+(Y144*$Y$23)+(Z144*$Z$23)+(AA144*$AA$23)</f>
        <v>0.1</v>
      </c>
      <c r="J144" s="8">
        <f>H144+I144</f>
        <v>8.1</v>
      </c>
      <c r="K144" s="11">
        <v>4</v>
      </c>
      <c r="L144" s="11">
        <v>28</v>
      </c>
      <c r="M144" s="11">
        <v>1</v>
      </c>
      <c r="N144" s="9">
        <f>(((10-(((E144*3)+K144)/4))*5)+50)/100</f>
        <v>0.7625</v>
      </c>
      <c r="O144" s="7">
        <f>F144/(N144*7.85)</f>
        <v>1.6706693118930773</v>
      </c>
      <c r="P144" s="9">
        <f>(((D144-8.62)*5)+50)/100</f>
        <v>0.31900000000000006</v>
      </c>
      <c r="Q144" s="7">
        <f>O144*P144*J144</f>
        <v>4.316842435000523</v>
      </c>
      <c r="R144" s="168">
        <f>Q144*(SQRT(L144/28))*100</f>
        <v>431.6842435000523</v>
      </c>
      <c r="S144" s="172">
        <f>R144/(G144+(((M144*3)+3)*20))</f>
        <v>2.977132713793464</v>
      </c>
      <c r="T144" s="10"/>
      <c r="U144" s="5">
        <v>1</v>
      </c>
      <c r="AB144" s="176">
        <f>S144/3.5</f>
        <v>0.8506093467981326</v>
      </c>
    </row>
    <row r="145" spans="1:28" ht="12" customHeight="1">
      <c r="A145" s="11">
        <v>14.4</v>
      </c>
      <c r="B145" s="11" t="s">
        <v>125</v>
      </c>
      <c r="C145" s="11" t="s">
        <v>84</v>
      </c>
      <c r="D145" s="11">
        <v>9</v>
      </c>
      <c r="E145" s="11">
        <v>9</v>
      </c>
      <c r="F145" s="11">
        <v>17</v>
      </c>
      <c r="G145" s="11">
        <v>75</v>
      </c>
      <c r="H145" s="11">
        <v>7</v>
      </c>
      <c r="I145" s="7">
        <f>(T145*$T$23)+(U145*$U$23)+(V145*$V$23)+(W145*$W$23)+(X145*$X$23)+(Y145*$Y$23)+(Z145*$Z$23)+(AA145*$AA$23)</f>
        <v>0.1</v>
      </c>
      <c r="J145" s="8">
        <f>H145+I145</f>
        <v>7.1</v>
      </c>
      <c r="K145" s="11">
        <v>5</v>
      </c>
      <c r="L145" s="11">
        <v>36</v>
      </c>
      <c r="M145" s="11">
        <v>2</v>
      </c>
      <c r="N145" s="9">
        <f>(((10-(((E145*3)+K145)/4))*5)+50)/100</f>
        <v>0.6</v>
      </c>
      <c r="O145" s="7">
        <f>F145/(N145*7.85)</f>
        <v>3.6093418259023355</v>
      </c>
      <c r="P145" s="9">
        <f>(((D145-8.62)*5)+50)/100</f>
        <v>0.519</v>
      </c>
      <c r="Q145" s="7">
        <f>O145*P145*J145</f>
        <v>13.300063694267516</v>
      </c>
      <c r="R145" s="168">
        <f>Q145*(SQRT(L145/28))*100</f>
        <v>1508.0854695578932</v>
      </c>
      <c r="S145" s="172">
        <f>R145/(G145+(((M145*3)+3)*20))</f>
        <v>5.914060664932915</v>
      </c>
      <c r="T145" s="10"/>
      <c r="U145" s="5">
        <v>1</v>
      </c>
      <c r="AB145" s="176">
        <f>S145/6.2</f>
        <v>0.9538807524085346</v>
      </c>
    </row>
    <row r="146" spans="1:28" ht="12" customHeight="1">
      <c r="A146" s="6">
        <v>14.5</v>
      </c>
      <c r="B146" s="11" t="s">
        <v>125</v>
      </c>
      <c r="C146" s="11" t="s">
        <v>85</v>
      </c>
      <c r="D146" s="11">
        <v>8</v>
      </c>
      <c r="E146" s="11">
        <v>7</v>
      </c>
      <c r="F146" s="11">
        <v>14</v>
      </c>
      <c r="G146" s="11">
        <v>80</v>
      </c>
      <c r="H146" s="11">
        <v>9</v>
      </c>
      <c r="I146" s="7">
        <f>(T146*$T$23)+(U146*$U$23)+(V146*$V$23)+(W146*$W$23)+(X146*$X$23)+(Y146*$Y$23)+(Z146*$Z$23)+(AA146*$AA$23)</f>
        <v>2.3</v>
      </c>
      <c r="J146" s="8">
        <f>H146+I146</f>
        <v>11.3</v>
      </c>
      <c r="K146" s="11">
        <v>8</v>
      </c>
      <c r="L146" s="11">
        <v>28</v>
      </c>
      <c r="M146" s="11">
        <v>2</v>
      </c>
      <c r="N146" s="9">
        <f>(((10-(((E146*3)+K146)/4))*5)+50)/100</f>
        <v>0.6375</v>
      </c>
      <c r="O146" s="7">
        <f>F146/(N146*7.85)</f>
        <v>2.7975521418758587</v>
      </c>
      <c r="P146" s="9">
        <f>(((D146-8.62)*5)+50)/100</f>
        <v>0.4690000000000001</v>
      </c>
      <c r="Q146" s="7">
        <f>O146*P146*J146</f>
        <v>14.826187086299491</v>
      </c>
      <c r="R146" s="168">
        <f>Q146*(SQRT(L146/28))*100</f>
        <v>1482.6187086299492</v>
      </c>
      <c r="S146" s="172">
        <f>R146/(G146+(((M146*3)+3)*20))</f>
        <v>5.702379648576728</v>
      </c>
      <c r="T146" s="10"/>
      <c r="U146" s="5">
        <v>3</v>
      </c>
      <c r="V146" s="5">
        <v>2</v>
      </c>
      <c r="W146" s="5">
        <v>1</v>
      </c>
      <c r="X146" s="5">
        <v>1</v>
      </c>
      <c r="AB146" s="176">
        <f>S146/6.2</f>
        <v>0.9197386529962465</v>
      </c>
    </row>
    <row r="147" spans="1:28" ht="12" customHeight="1">
      <c r="A147" s="11">
        <v>14.6</v>
      </c>
      <c r="B147" s="11" t="s">
        <v>125</v>
      </c>
      <c r="C147" s="11" t="s">
        <v>86</v>
      </c>
      <c r="D147" s="11">
        <v>14</v>
      </c>
      <c r="E147" s="11">
        <v>9</v>
      </c>
      <c r="F147" s="11">
        <v>15</v>
      </c>
      <c r="G147" s="11">
        <v>120</v>
      </c>
      <c r="H147" s="11">
        <v>8</v>
      </c>
      <c r="I147" s="7">
        <f>(T147*$T$23)+(U147*$U$23)+(V147*$V$23)+(W147*$W$23)+(X147*$X$23)+(Y147*$Y$23)+(Z147*$Z$23)+(AA147*$AA$23)</f>
        <v>4.35</v>
      </c>
      <c r="J147" s="8">
        <f>H147+I147</f>
        <v>12.35</v>
      </c>
      <c r="K147" s="11">
        <v>10</v>
      </c>
      <c r="L147" s="11">
        <v>28</v>
      </c>
      <c r="M147" s="11">
        <v>3</v>
      </c>
      <c r="N147" s="9">
        <f>(((10-(((E147*3)+K147)/4))*5)+50)/100</f>
        <v>0.5375</v>
      </c>
      <c r="O147" s="7">
        <f>F147/(N147*7.85)</f>
        <v>3.555028884609688</v>
      </c>
      <c r="P147" s="9">
        <f>(((D147-8.62)*5)+50)/100</f>
        <v>0.769</v>
      </c>
      <c r="Q147" s="7">
        <f>O147*P147*J147</f>
        <v>33.76264257147089</v>
      </c>
      <c r="R147" s="168">
        <f>Q147*(SQRT(L147/28))*100</f>
        <v>3376.264257147089</v>
      </c>
      <c r="S147" s="172">
        <f>R147/(G147+(((M147*3)+3)*20))</f>
        <v>9.378511825408582</v>
      </c>
      <c r="T147" s="10"/>
      <c r="U147" s="5">
        <v>1</v>
      </c>
      <c r="V147" s="5">
        <v>3</v>
      </c>
      <c r="W147" s="5">
        <v>1</v>
      </c>
      <c r="X147" s="5">
        <v>1</v>
      </c>
      <c r="Y147" s="5">
        <v>1</v>
      </c>
      <c r="AB147" s="176">
        <f>S147/11.4</f>
        <v>0.8226764759130335</v>
      </c>
    </row>
    <row r="148" spans="1:28" ht="12" customHeight="1">
      <c r="A148" s="6">
        <v>14.7</v>
      </c>
      <c r="B148" s="11" t="s">
        <v>125</v>
      </c>
      <c r="C148" s="11" t="s">
        <v>87</v>
      </c>
      <c r="D148" s="11">
        <v>16</v>
      </c>
      <c r="E148" s="11">
        <v>13</v>
      </c>
      <c r="F148" s="11">
        <v>22</v>
      </c>
      <c r="G148" s="11">
        <v>200</v>
      </c>
      <c r="H148" s="11">
        <v>12</v>
      </c>
      <c r="I148" s="7">
        <f>(T148*$T$23)+(U148*$U$23)+(V148*$V$23)+(W148*$W$23)+(X148*$X$23)+(Y148*$Y$23)+(Z148*$Z$23)+(AA148*$AA$23)</f>
        <v>1.1</v>
      </c>
      <c r="J148" s="8">
        <f>H148+I148</f>
        <v>13.1</v>
      </c>
      <c r="K148" s="11">
        <v>8</v>
      </c>
      <c r="L148" s="11">
        <v>24</v>
      </c>
      <c r="M148" s="11">
        <v>3</v>
      </c>
      <c r="N148" s="9">
        <f>(((10-(((E148*3)+K148)/4))*5)+50)/100</f>
        <v>0.4125</v>
      </c>
      <c r="O148" s="7">
        <f>F148/(N148*7.85)</f>
        <v>6.794055201698514</v>
      </c>
      <c r="P148" s="9">
        <f>(((D148-8.62)*5)+50)/100</f>
        <v>0.8690000000000001</v>
      </c>
      <c r="Q148" s="7">
        <f>O148*P148*J148</f>
        <v>77.34284501061573</v>
      </c>
      <c r="R148" s="168">
        <f>Q148*(SQRT(L148/28))*100</f>
        <v>7160.556048442123</v>
      </c>
      <c r="S148" s="172">
        <f>R148/(G148+(((M148*3)+3)*20))</f>
        <v>16.273991019186642</v>
      </c>
      <c r="T148" s="10"/>
      <c r="U148" s="5">
        <v>1</v>
      </c>
      <c r="X148" s="5">
        <v>1</v>
      </c>
      <c r="AB148" s="176">
        <f>S148/11.4</f>
        <v>1.4275430718584774</v>
      </c>
    </row>
    <row r="149" spans="1:28" ht="12" customHeight="1">
      <c r="A149" s="11">
        <v>14.8</v>
      </c>
      <c r="B149" s="11" t="s">
        <v>125</v>
      </c>
      <c r="C149" s="11" t="s">
        <v>223</v>
      </c>
      <c r="D149" s="11">
        <v>10</v>
      </c>
      <c r="E149" s="11">
        <v>15</v>
      </c>
      <c r="F149" s="11">
        <f>8*1.25</f>
        <v>10</v>
      </c>
      <c r="G149" s="11">
        <v>120</v>
      </c>
      <c r="H149" s="11">
        <v>8</v>
      </c>
      <c r="I149" s="7">
        <f>(T149*$T$23)+(U149*$U$23)+(V149*$V$23)+(W149*$W$23)+(X149*$X$23)+(Y149*$Y$23)+(Z149*$Z$23)+(AA149*$AA$23)</f>
        <v>7</v>
      </c>
      <c r="J149" s="8">
        <f>H149+I149</f>
        <v>15</v>
      </c>
      <c r="K149" s="11">
        <v>6</v>
      </c>
      <c r="L149" s="11">
        <v>32</v>
      </c>
      <c r="M149" s="11">
        <v>3</v>
      </c>
      <c r="N149" s="9">
        <f>(((10-(((E149*3)+K149)/4))*5)+50)/100</f>
        <v>0.3625</v>
      </c>
      <c r="O149" s="7">
        <f>F149/(N149*7.85)</f>
        <v>3.5141664836371627</v>
      </c>
      <c r="P149" s="9">
        <f>(((D149-8.62)*5)+50)/100</f>
        <v>0.5690000000000001</v>
      </c>
      <c r="Q149" s="7">
        <f>O149*P149*J149</f>
        <v>29.993410937843187</v>
      </c>
      <c r="R149" s="168">
        <f>Q149*(SQRT(L149/28))*100</f>
        <v>3206.4305025750655</v>
      </c>
      <c r="S149" s="172">
        <f>R149/(G149+(((M149*3)+3)*20))</f>
        <v>8.906751396041848</v>
      </c>
      <c r="T149" s="10"/>
      <c r="W149" s="5">
        <v>2</v>
      </c>
      <c r="X149" s="5">
        <v>2</v>
      </c>
      <c r="Z149" s="5">
        <v>1</v>
      </c>
      <c r="AB149" s="176">
        <f>S149/11.4</f>
        <v>0.781293982108934</v>
      </c>
    </row>
    <row r="150" spans="1:28" ht="12" customHeight="1">
      <c r="A150" s="6">
        <v>14.9</v>
      </c>
      <c r="B150" s="11" t="s">
        <v>125</v>
      </c>
      <c r="C150" s="11" t="s">
        <v>88</v>
      </c>
      <c r="D150" s="11">
        <v>17</v>
      </c>
      <c r="E150" s="11">
        <v>8</v>
      </c>
      <c r="F150" s="11">
        <v>30</v>
      </c>
      <c r="G150" s="11">
        <v>280</v>
      </c>
      <c r="H150" s="11">
        <v>13</v>
      </c>
      <c r="I150" s="7">
        <f>(T150*$T$23)+(U150*$U$23)+(V150*$V$23)+(W150*$W$23)+(X150*$X$23)+(Y150*$Y$23)+(Z150*$Z$23)+(AA150*$AA$23)</f>
        <v>5.45</v>
      </c>
      <c r="J150" s="8">
        <f>H150+I150</f>
        <v>18.45</v>
      </c>
      <c r="K150" s="11">
        <v>12</v>
      </c>
      <c r="L150" s="11">
        <v>28</v>
      </c>
      <c r="M150" s="11">
        <v>4</v>
      </c>
      <c r="N150" s="9">
        <f>(((10-(((E150*3)+K150)/4))*5)+50)/100</f>
        <v>0.55</v>
      </c>
      <c r="O150" s="7">
        <f>F150/(N150*7.85)</f>
        <v>6.948465547191662</v>
      </c>
      <c r="P150" s="9">
        <f>(((D150-8.62)*5)+50)/100</f>
        <v>0.919</v>
      </c>
      <c r="Q150" s="7">
        <f>O150*P150*J150</f>
        <v>117.81505500868559</v>
      </c>
      <c r="R150" s="168">
        <f>Q150*(SQRT(L150/28))*100</f>
        <v>11781.50550086856</v>
      </c>
      <c r="S150" s="172">
        <f>R150/(G150+(((M150*3)+3)*20))</f>
        <v>20.312940518738895</v>
      </c>
      <c r="T150" s="10"/>
      <c r="U150" s="5">
        <v>2</v>
      </c>
      <c r="V150" s="5">
        <v>1</v>
      </c>
      <c r="W150" s="5">
        <v>2</v>
      </c>
      <c r="Z150" s="5">
        <v>1</v>
      </c>
      <c r="AB150" s="176">
        <f>S150/30.8</f>
        <v>0.6595110558032109</v>
      </c>
    </row>
    <row r="151" spans="1:28" ht="12" customHeight="1">
      <c r="A151" s="11">
        <v>15.1</v>
      </c>
      <c r="B151" s="11" t="s">
        <v>209</v>
      </c>
      <c r="C151" s="11" t="s">
        <v>210</v>
      </c>
      <c r="D151" s="11">
        <v>5</v>
      </c>
      <c r="E151" s="11">
        <v>5</v>
      </c>
      <c r="F151" s="11">
        <v>10</v>
      </c>
      <c r="G151" s="11">
        <v>20</v>
      </c>
      <c r="H151" s="11">
        <v>9</v>
      </c>
      <c r="I151" s="7">
        <f>(T151*$T$23)+(U151*$U$23)+(V151*$V$23)+(W151*$W$23)+(X151*$X$23)+(Y151*$Y$23)+(Z151*$Z$23)+(AA151*$AA$23)</f>
        <v>2.2</v>
      </c>
      <c r="J151" s="8">
        <f>H151+I151</f>
        <v>11.2</v>
      </c>
      <c r="K151" s="11">
        <v>6</v>
      </c>
      <c r="L151" s="11">
        <v>28</v>
      </c>
      <c r="M151" s="11">
        <v>1</v>
      </c>
      <c r="N151" s="9">
        <f>(((10-(((E151*3)+K151)/4))*5)+50)/100</f>
        <v>0.7375</v>
      </c>
      <c r="O151" s="7">
        <f>F151/(N151*7.85)</f>
        <v>1.727302169923351</v>
      </c>
      <c r="P151" s="9">
        <f>(((D151-8.62)*5)+50)/100</f>
        <v>0.31900000000000006</v>
      </c>
      <c r="Q151" s="7">
        <f>O151*P151*J151</f>
        <v>6.17130519270215</v>
      </c>
      <c r="R151" s="168">
        <f>Q151*(SQRT(L151/28))*100</f>
        <v>617.130519270215</v>
      </c>
      <c r="S151" s="172">
        <f>R151/(G151+(((M151*3)+3)*20))</f>
        <v>4.408075137644393</v>
      </c>
      <c r="T151" s="10">
        <v>1</v>
      </c>
      <c r="U151" s="5">
        <v>2</v>
      </c>
      <c r="V151" s="5">
        <v>3</v>
      </c>
      <c r="W151" s="5">
        <v>1</v>
      </c>
      <c r="X151" s="5">
        <v>1</v>
      </c>
      <c r="AB151" s="176">
        <f>S151/3.5</f>
        <v>1.2594500393269694</v>
      </c>
    </row>
    <row r="152" spans="1:28" ht="12" customHeight="1">
      <c r="A152" s="11">
        <v>15.2</v>
      </c>
      <c r="B152" s="11" t="s">
        <v>209</v>
      </c>
      <c r="C152" s="11" t="s">
        <v>211</v>
      </c>
      <c r="D152" s="11">
        <v>6</v>
      </c>
      <c r="E152" s="11">
        <v>8</v>
      </c>
      <c r="F152" s="11">
        <v>12</v>
      </c>
      <c r="G152" s="11">
        <v>30</v>
      </c>
      <c r="H152" s="11">
        <v>5</v>
      </c>
      <c r="I152" s="7">
        <f>(T152*$T$23)+(U152*$U$23)+(V152*$V$23)+(W152*$W$23)+(X152*$X$23)+(Y152*$Y$23)+(Z152*$Z$23)+(AA152*$AA$23)</f>
        <v>1.35</v>
      </c>
      <c r="J152" s="8">
        <f>H152+I152</f>
        <v>6.35</v>
      </c>
      <c r="K152" s="11">
        <v>8</v>
      </c>
      <c r="L152" s="11">
        <v>28</v>
      </c>
      <c r="M152" s="11">
        <v>1</v>
      </c>
      <c r="N152" s="9">
        <f>(((10-(((E152*3)+K152)/4))*5)+50)/100</f>
        <v>0.6</v>
      </c>
      <c r="O152" s="7">
        <f>F152/(N152*7.85)</f>
        <v>2.5477707006369426</v>
      </c>
      <c r="P152" s="9">
        <f>(((D152-8.62)*5)+50)/100</f>
        <v>0.36900000000000005</v>
      </c>
      <c r="Q152" s="7">
        <f>O152*P152*J152</f>
        <v>5.969808917197453</v>
      </c>
      <c r="R152" s="168">
        <f>Q152*(SQRT(L152/28))*100</f>
        <v>596.9808917197453</v>
      </c>
      <c r="S152" s="172">
        <f>R152/(G152+(((M152*3)+3)*20))</f>
        <v>3.9798726114649683</v>
      </c>
      <c r="T152" s="10">
        <v>1</v>
      </c>
      <c r="U152" s="5">
        <v>1</v>
      </c>
      <c r="V152" s="5">
        <v>2</v>
      </c>
      <c r="X152" s="5">
        <v>1</v>
      </c>
      <c r="AB152" s="176">
        <f>S152/3.5</f>
        <v>1.1371064604185623</v>
      </c>
    </row>
    <row r="153" spans="1:28" ht="12" customHeight="1">
      <c r="A153" s="11">
        <v>15.3</v>
      </c>
      <c r="B153" s="11" t="s">
        <v>209</v>
      </c>
      <c r="C153" s="11" t="s">
        <v>96</v>
      </c>
      <c r="D153" s="11">
        <v>9</v>
      </c>
      <c r="E153" s="11">
        <v>8</v>
      </c>
      <c r="F153" s="11">
        <v>12</v>
      </c>
      <c r="G153" s="11">
        <v>50</v>
      </c>
      <c r="H153" s="11">
        <v>5</v>
      </c>
      <c r="I153" s="7">
        <f>(T153*$T$23)+(U153*$U$23)+(V153*$V$23)+(W153*$W$23)+(X153*$X$23)+(Y153*$Y$23)+(Z153*$Z$23)+(AA153*$AA$23)</f>
        <v>0.6</v>
      </c>
      <c r="J153" s="8">
        <f>H153+I153</f>
        <v>5.6</v>
      </c>
      <c r="K153" s="11">
        <v>8</v>
      </c>
      <c r="L153" s="11">
        <v>28</v>
      </c>
      <c r="M153" s="11">
        <v>1</v>
      </c>
      <c r="N153" s="9">
        <f>(((10-(((E153*3)+K153)/4))*5)+50)/100</f>
        <v>0.6</v>
      </c>
      <c r="O153" s="7">
        <f>F153/(N153*7.85)</f>
        <v>2.5477707006369426</v>
      </c>
      <c r="P153" s="9">
        <f>(((D153-8.62)*5)+50)/100</f>
        <v>0.519</v>
      </c>
      <c r="Q153" s="7">
        <f>O153*P153*J153</f>
        <v>7.404840764331209</v>
      </c>
      <c r="R153" s="168">
        <f>Q153*(SQRT(L153/28))*100</f>
        <v>740.4840764331209</v>
      </c>
      <c r="S153" s="172">
        <f>R153/(G153+(((M153*3)+3)*20))</f>
        <v>4.355788684900711</v>
      </c>
      <c r="T153" s="10">
        <v>1</v>
      </c>
      <c r="U153" s="5">
        <v>1</v>
      </c>
      <c r="V153" s="5">
        <v>1</v>
      </c>
      <c r="W153" s="5">
        <v>1</v>
      </c>
      <c r="AB153" s="176">
        <f>S153/3.5</f>
        <v>1.2445110528287746</v>
      </c>
    </row>
    <row r="154" spans="1:28" ht="12" customHeight="1">
      <c r="A154" s="11">
        <v>15.4</v>
      </c>
      <c r="B154" s="11" t="s">
        <v>209</v>
      </c>
      <c r="C154" s="11" t="s">
        <v>212</v>
      </c>
      <c r="D154" s="11">
        <v>9</v>
      </c>
      <c r="E154" s="11">
        <v>8</v>
      </c>
      <c r="F154" s="11">
        <v>16</v>
      </c>
      <c r="G154" s="11">
        <v>70</v>
      </c>
      <c r="H154" s="11">
        <v>8</v>
      </c>
      <c r="I154" s="7">
        <f>(T154*$T$23)+(U154*$U$23)+(V154*$V$23)+(W154*$W$23)+(X154*$X$23)+(Y154*$Y$23)+(Z154*$Z$23)+(AA154*$AA$23)</f>
        <v>1.45</v>
      </c>
      <c r="J154" s="8">
        <f>H154+I154</f>
        <v>9.45</v>
      </c>
      <c r="K154" s="11">
        <v>8</v>
      </c>
      <c r="L154" s="11">
        <v>36</v>
      </c>
      <c r="M154" s="11">
        <v>2</v>
      </c>
      <c r="N154" s="9">
        <f>(((10-(((E154*3)+K154)/4))*5)+50)/100</f>
        <v>0.6</v>
      </c>
      <c r="O154" s="7">
        <f>F154/(N154*7.85)</f>
        <v>3.397027600849257</v>
      </c>
      <c r="P154" s="9">
        <f>(((D154-8.62)*5)+50)/100</f>
        <v>0.519</v>
      </c>
      <c r="Q154" s="7">
        <f>O154*P154*J154</f>
        <v>16.660891719745223</v>
      </c>
      <c r="R154" s="168">
        <f>Q154*(SQRT(L154/28))*100</f>
        <v>1889.1675476151904</v>
      </c>
      <c r="S154" s="172">
        <f>R154/(G154+(((M154*3)+3)*20))</f>
        <v>7.556670190460761</v>
      </c>
      <c r="T154" s="10">
        <v>1</v>
      </c>
      <c r="U154" s="5">
        <v>2</v>
      </c>
      <c r="V154" s="5">
        <v>2</v>
      </c>
      <c r="X154" s="5">
        <v>1</v>
      </c>
      <c r="AB154" s="176">
        <f>S154/6.2</f>
        <v>1.2188177726549614</v>
      </c>
    </row>
    <row r="155" spans="1:28" ht="12" customHeight="1">
      <c r="A155" s="11">
        <v>15.5</v>
      </c>
      <c r="B155" s="11" t="s">
        <v>209</v>
      </c>
      <c r="C155" s="11" t="s">
        <v>213</v>
      </c>
      <c r="D155" s="11">
        <v>10</v>
      </c>
      <c r="E155" s="11">
        <v>8</v>
      </c>
      <c r="F155" s="11">
        <f>14*1.25</f>
        <v>17.5</v>
      </c>
      <c r="G155" s="11">
        <v>120</v>
      </c>
      <c r="H155" s="11">
        <v>7</v>
      </c>
      <c r="I155" s="7">
        <f>(T155*$T$23)+(U155*$U$23)+(V155*$V$23)+(W155*$W$23)+(X155*$X$23)+(Y155*$Y$23)+(Z155*$Z$23)+(AA155*$AA$23)</f>
        <v>5.55</v>
      </c>
      <c r="J155" s="8">
        <f>H155+I155</f>
        <v>12.55</v>
      </c>
      <c r="K155" s="11">
        <v>8</v>
      </c>
      <c r="L155" s="11">
        <v>40</v>
      </c>
      <c r="M155" s="11">
        <v>2</v>
      </c>
      <c r="N155" s="9">
        <f>(((10-(((E155*3)+K155)/4))*5)+50)/100</f>
        <v>0.6</v>
      </c>
      <c r="O155" s="7">
        <f>F155/(N155*7.85)</f>
        <v>3.715498938428875</v>
      </c>
      <c r="P155" s="9">
        <f>(((D155-8.62)*5)+50)/100</f>
        <v>0.5690000000000001</v>
      </c>
      <c r="Q155" s="7">
        <f>O155*P155*J155</f>
        <v>26.53219214437368</v>
      </c>
      <c r="R155" s="168">
        <f>Q155*(SQRT(L155/28))*100</f>
        <v>3171.2035119312677</v>
      </c>
      <c r="S155" s="172">
        <f>R155/(G155+(((M155*3)+3)*20))</f>
        <v>10.570678373104226</v>
      </c>
      <c r="T155" s="10">
        <v>1</v>
      </c>
      <c r="U155" s="5">
        <v>3</v>
      </c>
      <c r="V155" s="5">
        <v>2</v>
      </c>
      <c r="X155" s="5">
        <v>1</v>
      </c>
      <c r="Z155" s="5">
        <v>1</v>
      </c>
      <c r="AB155" s="176">
        <f>S155/6.2</f>
        <v>1.70494812469423</v>
      </c>
    </row>
    <row r="156" spans="1:28" ht="12" customHeight="1">
      <c r="A156" s="11">
        <v>15.6</v>
      </c>
      <c r="B156" s="11" t="s">
        <v>209</v>
      </c>
      <c r="C156" s="11" t="s">
        <v>214</v>
      </c>
      <c r="D156" s="11">
        <v>10</v>
      </c>
      <c r="E156" s="11">
        <v>10</v>
      </c>
      <c r="F156" s="11">
        <v>20</v>
      </c>
      <c r="G156" s="11">
        <v>200</v>
      </c>
      <c r="H156" s="11">
        <v>6</v>
      </c>
      <c r="I156" s="7">
        <f>(T156*$T$23)+(U156*$U$23)+(V156*$V$23)+(W156*$W$23)+(X156*$X$23)+(Y156*$Y$23)+(Z156*$Z$23)+(AA156*$AA$23)</f>
        <v>6.35</v>
      </c>
      <c r="J156" s="8">
        <f>H156+I156</f>
        <v>12.35</v>
      </c>
      <c r="K156" s="11">
        <v>18</v>
      </c>
      <c r="L156" s="11">
        <v>28</v>
      </c>
      <c r="M156" s="11">
        <v>3</v>
      </c>
      <c r="N156" s="9">
        <f>(((10-(((E156*3)+K156)/4))*5)+50)/100</f>
        <v>0.4</v>
      </c>
      <c r="O156" s="7">
        <f>F156/(N156*7.85)</f>
        <v>6.369426751592356</v>
      </c>
      <c r="P156" s="9">
        <f>(((D156-8.62)*5)+50)/100</f>
        <v>0.5690000000000001</v>
      </c>
      <c r="Q156" s="7">
        <f>O156*P156*J156</f>
        <v>44.758917197452234</v>
      </c>
      <c r="R156" s="168">
        <f>Q156*(SQRT(L156/28))*100</f>
        <v>4475.891719745224</v>
      </c>
      <c r="S156" s="172">
        <f>R156/(G156+(((M156*3)+3)*20))</f>
        <v>10.172481181239146</v>
      </c>
      <c r="T156" s="10">
        <v>1</v>
      </c>
      <c r="U156" s="5">
        <v>1</v>
      </c>
      <c r="V156" s="5">
        <v>2</v>
      </c>
      <c r="W156" s="5">
        <v>2</v>
      </c>
      <c r="X156" s="5">
        <v>1</v>
      </c>
      <c r="Z156" s="5">
        <v>1</v>
      </c>
      <c r="AB156" s="176">
        <f>S156/11.4</f>
        <v>0.8923229106350128</v>
      </c>
    </row>
    <row r="157" spans="1:28" ht="12" customHeight="1">
      <c r="A157" s="11">
        <v>15.7</v>
      </c>
      <c r="B157" s="11" t="s">
        <v>209</v>
      </c>
      <c r="C157" s="11" t="s">
        <v>215</v>
      </c>
      <c r="D157" s="11">
        <v>12</v>
      </c>
      <c r="E157" s="11">
        <v>10</v>
      </c>
      <c r="F157" s="11">
        <v>26</v>
      </c>
      <c r="G157" s="11">
        <v>180</v>
      </c>
      <c r="H157" s="11">
        <v>10</v>
      </c>
      <c r="I157" s="7">
        <f>(T157*$T$23)+(U157*$U$23)+(V157*$V$23)+(W157*$W$23)+(X157*$X$23)+(Y157*$Y$23)+(Z157*$Z$23)+(AA157*$AA$23)</f>
        <v>3.45</v>
      </c>
      <c r="J157" s="8">
        <f>H157+I157</f>
        <v>13.45</v>
      </c>
      <c r="K157" s="11">
        <v>10</v>
      </c>
      <c r="L157" s="11">
        <v>28</v>
      </c>
      <c r="M157" s="11">
        <v>3</v>
      </c>
      <c r="N157" s="9">
        <f>(((10-(((E157*3)+K157)/4))*5)+50)/100</f>
        <v>0.5</v>
      </c>
      <c r="O157" s="7">
        <f>F157/(N157*7.85)</f>
        <v>6.624203821656051</v>
      </c>
      <c r="P157" s="9">
        <f>(((D157-8.62)*5)+50)/100</f>
        <v>0.669</v>
      </c>
      <c r="Q157" s="7">
        <f>O157*P157*J157</f>
        <v>59.60491719745224</v>
      </c>
      <c r="R157" s="168">
        <f>Q157*(SQRT(L157/28))*100</f>
        <v>5960.491719745224</v>
      </c>
      <c r="S157" s="172">
        <f>R157/(G157+(((M157*3)+3)*20))</f>
        <v>14.191646951774343</v>
      </c>
      <c r="T157" s="10">
        <v>1</v>
      </c>
      <c r="U157" s="5">
        <v>2</v>
      </c>
      <c r="V157" s="5">
        <v>2</v>
      </c>
      <c r="X157" s="5">
        <v>1</v>
      </c>
      <c r="Y157" s="5">
        <v>1</v>
      </c>
      <c r="AB157" s="176">
        <f>S157/11.4</f>
        <v>1.2448813115591528</v>
      </c>
    </row>
    <row r="158" spans="1:28" ht="12" customHeight="1">
      <c r="A158" s="11">
        <v>15.8</v>
      </c>
      <c r="B158" s="11" t="s">
        <v>209</v>
      </c>
      <c r="C158" s="11" t="s">
        <v>216</v>
      </c>
      <c r="D158" s="11">
        <v>12</v>
      </c>
      <c r="E158" s="11">
        <v>10</v>
      </c>
      <c r="F158" s="11">
        <f>14*1.5</f>
        <v>21</v>
      </c>
      <c r="G158" s="11">
        <v>120</v>
      </c>
      <c r="H158" s="11">
        <v>8</v>
      </c>
      <c r="I158" s="7">
        <f>(T158*$T$23)+(U158*$U$23)+(V158*$V$23)+(W158*$W$23)+(X158*$X$23)+(Y158*$Y$23)+(Z158*$Z$23)+(AA158*$AA$23)</f>
        <v>3.35</v>
      </c>
      <c r="J158" s="8">
        <f>H158+I158</f>
        <v>11.35</v>
      </c>
      <c r="K158" s="11">
        <v>10</v>
      </c>
      <c r="L158" s="11">
        <v>36</v>
      </c>
      <c r="M158" s="11">
        <v>3</v>
      </c>
      <c r="N158" s="9">
        <f>(((10-(((E158*3)+K158)/4))*5)+50)/100</f>
        <v>0.5</v>
      </c>
      <c r="O158" s="7">
        <f>F158/(N158*7.85)</f>
        <v>5.35031847133758</v>
      </c>
      <c r="P158" s="9">
        <f>(((D158-8.62)*5)+50)/100</f>
        <v>0.669</v>
      </c>
      <c r="Q158" s="7">
        <f>O158*P158*J158</f>
        <v>40.62577070063695</v>
      </c>
      <c r="R158" s="168">
        <f>Q158*(SQRT(L158/28))*100</f>
        <v>4606.529404037985</v>
      </c>
      <c r="S158" s="172">
        <f>R158/(G158+(((M158*3)+3)*20))</f>
        <v>12.795915011216625</v>
      </c>
      <c r="T158" s="10">
        <v>1</v>
      </c>
      <c r="U158" s="5">
        <v>1</v>
      </c>
      <c r="V158" s="5">
        <v>4</v>
      </c>
      <c r="W158" s="5">
        <v>3</v>
      </c>
      <c r="X158" s="5">
        <v>1</v>
      </c>
      <c r="AB158" s="176">
        <f>S158/11.4</f>
        <v>1.1224486851944409</v>
      </c>
    </row>
    <row r="159" spans="1:28" ht="12" customHeight="1">
      <c r="A159" s="11">
        <v>15.9</v>
      </c>
      <c r="B159" s="11" t="s">
        <v>209</v>
      </c>
      <c r="C159" s="11" t="s">
        <v>217</v>
      </c>
      <c r="D159" s="11">
        <v>15</v>
      </c>
      <c r="E159" s="11">
        <v>15</v>
      </c>
      <c r="F159" s="11">
        <v>30</v>
      </c>
      <c r="G159" s="11">
        <v>300</v>
      </c>
      <c r="H159" s="11">
        <v>13</v>
      </c>
      <c r="I159" s="7">
        <f>(T159*$T$23)+(U159*$U$23)+(V159*$V$23)+(W159*$W$23)+(X159*$X$23)+(Y159*$Y$23)+(Z159*$Z$23)+(AA159*$AA$23)</f>
        <v>4.1</v>
      </c>
      <c r="J159" s="8">
        <f>H159+I159</f>
        <v>17.1</v>
      </c>
      <c r="K159" s="11">
        <v>13</v>
      </c>
      <c r="L159" s="11">
        <v>28</v>
      </c>
      <c r="M159" s="11">
        <v>4</v>
      </c>
      <c r="N159" s="9">
        <f>(((10-(((E159*3)+K159)/4))*5)+50)/100</f>
        <v>0.275</v>
      </c>
      <c r="O159" s="7">
        <f>F159/(N159*7.85)</f>
        <v>13.896931094383325</v>
      </c>
      <c r="P159" s="9">
        <f>(((D159-8.62)*5)+50)/100</f>
        <v>0.8190000000000001</v>
      </c>
      <c r="Q159" s="7">
        <f>O159*P159*J159</f>
        <v>194.62513028372905</v>
      </c>
      <c r="R159" s="168">
        <f>Q159*(SQRT(L159/28))*100</f>
        <v>19462.513028372905</v>
      </c>
      <c r="S159" s="172">
        <f>R159/(G159+(((M159*3)+3)*20))</f>
        <v>32.437521713954844</v>
      </c>
      <c r="T159" s="10">
        <v>1</v>
      </c>
      <c r="U159" s="5">
        <v>1</v>
      </c>
      <c r="V159" s="5">
        <v>1</v>
      </c>
      <c r="W159" s="5">
        <v>4</v>
      </c>
      <c r="X159" s="5">
        <v>2</v>
      </c>
      <c r="AB159" s="176">
        <f>S159/30.8</f>
        <v>1.0531662894141183</v>
      </c>
    </row>
    <row r="160" spans="1:28" ht="12" customHeight="1">
      <c r="A160" s="6">
        <v>16.1</v>
      </c>
      <c r="B160" s="6" t="s">
        <v>126</v>
      </c>
      <c r="C160" s="6" t="s">
        <v>227</v>
      </c>
      <c r="D160" s="6">
        <v>5</v>
      </c>
      <c r="E160" s="6">
        <v>6</v>
      </c>
      <c r="F160" s="6">
        <v>12</v>
      </c>
      <c r="G160" s="6">
        <v>65</v>
      </c>
      <c r="H160" s="6">
        <v>5</v>
      </c>
      <c r="I160" s="7">
        <f>(T160*$T$23)+(U160*$U$23)+(V160*$V$23)+(W160*$W$23)+(X160*$X$23)+(Y160*$Y$23)+(Z160*$Z$23)+(AA160*$AA$23)</f>
        <v>1.75</v>
      </c>
      <c r="J160" s="8">
        <f>H160+I160</f>
        <v>6.75</v>
      </c>
      <c r="K160" s="6">
        <v>10</v>
      </c>
      <c r="L160" s="6">
        <v>24</v>
      </c>
      <c r="M160" s="6">
        <v>2</v>
      </c>
      <c r="N160" s="9">
        <f>(((10-(((E160*3)+K160)/4))*5)+50)/100</f>
        <v>0.65</v>
      </c>
      <c r="O160" s="7">
        <f>F160/(N160*7.85)</f>
        <v>2.3517883390494854</v>
      </c>
      <c r="P160" s="9">
        <f>(((D160-8.62)*5)+50)/100</f>
        <v>0.31900000000000006</v>
      </c>
      <c r="Q160" s="7">
        <f>O160*P160*J160</f>
        <v>5.063988241058306</v>
      </c>
      <c r="R160" s="168">
        <f>Q160*(SQRT(L160/28))*100</f>
        <v>468.8342098583628</v>
      </c>
      <c r="S160" s="172">
        <f>R160/(G160+(((M160*3)+3)*20))</f>
        <v>1.9136090198300522</v>
      </c>
      <c r="T160" s="10"/>
      <c r="V160" s="5">
        <v>3</v>
      </c>
      <c r="X160" s="5">
        <v>1</v>
      </c>
      <c r="AB160" s="176">
        <f>S160/6.2</f>
        <v>0.3086466161016213</v>
      </c>
    </row>
    <row r="161" spans="1:28" ht="12" customHeight="1">
      <c r="A161" s="6">
        <v>16.2</v>
      </c>
      <c r="B161" s="6" t="s">
        <v>126</v>
      </c>
      <c r="C161" s="6" t="s">
        <v>228</v>
      </c>
      <c r="D161" s="6">
        <v>5</v>
      </c>
      <c r="E161" s="6">
        <v>6</v>
      </c>
      <c r="F161" s="6">
        <v>12</v>
      </c>
      <c r="G161" s="6">
        <v>65</v>
      </c>
      <c r="H161" s="6">
        <v>5</v>
      </c>
      <c r="I161" s="7">
        <f>(T161*$T$23)+(U161*$U$23)+(V161*$V$23)+(W161*$W$23)+(X161*$X$23)+(Y161*$Y$23)+(Z161*$Z$23)+(AA161*$AA$23)</f>
        <v>2</v>
      </c>
      <c r="J161" s="8">
        <f>H161+I161</f>
        <v>7</v>
      </c>
      <c r="K161" s="6">
        <v>10</v>
      </c>
      <c r="L161" s="6">
        <v>24</v>
      </c>
      <c r="M161" s="6">
        <v>2</v>
      </c>
      <c r="N161" s="9">
        <f>(((10-(((E161*3)+K161)/4))*5)+50)/100</f>
        <v>0.65</v>
      </c>
      <c r="O161" s="7">
        <f>F161/(N161*7.85)</f>
        <v>2.3517883390494854</v>
      </c>
      <c r="P161" s="9">
        <f>(((D161-8.62)*5)+50)/100</f>
        <v>0.31900000000000006</v>
      </c>
      <c r="Q161" s="7">
        <f>O161*P161*J161</f>
        <v>5.251543361097502</v>
      </c>
      <c r="R161" s="168">
        <f>Q161*(SQRT(L161/28))*100</f>
        <v>486.19843985311695</v>
      </c>
      <c r="S161" s="172">
        <f>R161/(G161+(((M161*3)+3)*20))</f>
        <v>1.984483427971906</v>
      </c>
      <c r="T161" s="10"/>
      <c r="V161" s="5">
        <v>4</v>
      </c>
      <c r="X161" s="5">
        <v>1</v>
      </c>
      <c r="AB161" s="176">
        <f>S161/6.2</f>
        <v>0.3200779722535332</v>
      </c>
    </row>
    <row r="162" spans="1:29" ht="12" customHeight="1">
      <c r="A162" s="6">
        <v>16.3</v>
      </c>
      <c r="B162" s="6" t="s">
        <v>126</v>
      </c>
      <c r="C162" s="6" t="s">
        <v>89</v>
      </c>
      <c r="D162" s="6">
        <v>5</v>
      </c>
      <c r="E162" s="6">
        <v>6</v>
      </c>
      <c r="F162" s="6">
        <v>12</v>
      </c>
      <c r="G162" s="6">
        <v>65</v>
      </c>
      <c r="H162" s="6">
        <v>5</v>
      </c>
      <c r="I162" s="7">
        <f>(T162*$T$23)+(U162*$U$23)+(V162*$V$23)+(W162*$W$23)+(X162*$X$23)+(Y162*$Y$23)+(Z162*$Z$23)+(AA162*$AA$23)</f>
        <v>1.75</v>
      </c>
      <c r="J162" s="8">
        <f>H162+I162</f>
        <v>6.75</v>
      </c>
      <c r="K162" s="6">
        <v>10</v>
      </c>
      <c r="L162" s="6">
        <v>24</v>
      </c>
      <c r="M162" s="6">
        <v>2</v>
      </c>
      <c r="N162" s="9">
        <f>(((10-(((E162*3)+K162)/4))*5)+50)/100</f>
        <v>0.65</v>
      </c>
      <c r="O162" s="7">
        <f>F162/(N162*7.85)</f>
        <v>2.3517883390494854</v>
      </c>
      <c r="P162" s="9">
        <f>(((D162-8.62)*5)+50)/100</f>
        <v>0.31900000000000006</v>
      </c>
      <c r="Q162" s="7">
        <f>O162*P162*J162</f>
        <v>5.063988241058306</v>
      </c>
      <c r="R162" s="168">
        <f>Q162*(SQRT(L162/28))*100</f>
        <v>468.8342098583628</v>
      </c>
      <c r="S162" s="172">
        <f>R162/(G162+(((M162*3)+3)*20))</f>
        <v>1.9136090198300522</v>
      </c>
      <c r="T162" s="10"/>
      <c r="V162" s="5">
        <v>3</v>
      </c>
      <c r="X162" s="5">
        <v>1</v>
      </c>
      <c r="AB162" s="176">
        <f>S162/6.2</f>
        <v>0.3086466161016213</v>
      </c>
      <c r="AC162" s="3"/>
    </row>
    <row r="163" spans="1:28" ht="12" customHeight="1">
      <c r="A163" s="6">
        <v>17.1</v>
      </c>
      <c r="B163" s="6" t="s">
        <v>973</v>
      </c>
      <c r="C163" s="6" t="s">
        <v>252</v>
      </c>
      <c r="D163" s="6">
        <v>16</v>
      </c>
      <c r="E163" s="6">
        <v>5</v>
      </c>
      <c r="F163" s="6">
        <v>6</v>
      </c>
      <c r="G163" s="6">
        <v>50</v>
      </c>
      <c r="H163" s="6">
        <v>4</v>
      </c>
      <c r="I163" s="7">
        <f>(T163*$T$23)+(U163*$U$23)+(V163*$V$23)+(W163*$W$23)+(X163*$X$23)+(Y163*$Y$23)+(Z163*$Z$23)+(AA163*$AA$23)</f>
        <v>1</v>
      </c>
      <c r="J163" s="8">
        <f>H163+I163</f>
        <v>5</v>
      </c>
      <c r="K163" s="6">
        <v>6</v>
      </c>
      <c r="L163" s="6">
        <v>28</v>
      </c>
      <c r="M163" s="6">
        <v>1</v>
      </c>
      <c r="N163" s="9">
        <f>(((10-(((E163*3)+K163)/4))*5)+50)/100</f>
        <v>0.7375</v>
      </c>
      <c r="O163" s="7">
        <f>F163/(N163*7.85)</f>
        <v>1.0363813019540107</v>
      </c>
      <c r="P163" s="9">
        <f>(((D163-8.62)*5)+50)/100</f>
        <v>0.8690000000000001</v>
      </c>
      <c r="Q163" s="7">
        <f>O163*P163*J163</f>
        <v>4.503076756990177</v>
      </c>
      <c r="R163" s="168">
        <f>Q163*(SQRT(L163/28))*100</f>
        <v>450.30767569901775</v>
      </c>
      <c r="S163" s="172">
        <f>R163/(G163+(((M163*3)+3)*20))</f>
        <v>2.6488686805824573</v>
      </c>
      <c r="T163" s="10"/>
      <c r="X163" s="5">
        <v>1</v>
      </c>
      <c r="AB163" s="176">
        <f>S163/3.5</f>
        <v>0.7568196230235592</v>
      </c>
    </row>
    <row r="164" spans="1:28" ht="12" customHeight="1">
      <c r="A164" s="6">
        <v>17.2</v>
      </c>
      <c r="B164" s="6" t="s">
        <v>973</v>
      </c>
      <c r="C164" s="6" t="s">
        <v>259</v>
      </c>
      <c r="D164" s="6">
        <v>7</v>
      </c>
      <c r="E164" s="6">
        <v>5</v>
      </c>
      <c r="F164" s="6">
        <v>10</v>
      </c>
      <c r="G164" s="6">
        <v>15</v>
      </c>
      <c r="H164" s="6">
        <v>5</v>
      </c>
      <c r="I164" s="7">
        <f>(T164*$T$23)+(U164*$U$23)+(V164*$V$23)+(W164*$W$23)+(X164*$X$23)+(Y164*$Y$23)+(Z164*$Z$23)+(AA164*$AA$23)</f>
        <v>0.1</v>
      </c>
      <c r="J164" s="8">
        <f>H164+I164</f>
        <v>5.1</v>
      </c>
      <c r="K164" s="6">
        <v>5</v>
      </c>
      <c r="L164" s="6">
        <v>28</v>
      </c>
      <c r="M164" s="6">
        <v>1</v>
      </c>
      <c r="N164" s="9">
        <f>(((10-(((E164*3)+K164)/4))*5)+50)/100</f>
        <v>0.75</v>
      </c>
      <c r="O164" s="7">
        <f>F164/(N164*7.85)</f>
        <v>1.6985138004246287</v>
      </c>
      <c r="P164" s="9">
        <f>(((D164-8.62)*5)+50)/100</f>
        <v>0.41900000000000004</v>
      </c>
      <c r="Q164" s="7">
        <f>O164*P164*J164</f>
        <v>3.629554140127389</v>
      </c>
      <c r="R164" s="168">
        <f>Q164*(SQRT(L164/28))*100</f>
        <v>362.9554140127389</v>
      </c>
      <c r="S164" s="172">
        <f>R164/(G164+(((M164*3)+3)*20))</f>
        <v>2.6885586223165845</v>
      </c>
      <c r="T164" s="10"/>
      <c r="U164" s="5">
        <v>1</v>
      </c>
      <c r="AB164" s="176">
        <f>S164/3.5</f>
        <v>0.768159606376167</v>
      </c>
    </row>
    <row r="165" spans="1:28" ht="12" customHeight="1">
      <c r="A165" s="6">
        <v>17.3</v>
      </c>
      <c r="B165" s="6" t="s">
        <v>973</v>
      </c>
      <c r="C165" s="6" t="s">
        <v>255</v>
      </c>
      <c r="D165" s="6">
        <v>8</v>
      </c>
      <c r="E165" s="6">
        <v>8</v>
      </c>
      <c r="F165" s="6">
        <v>12</v>
      </c>
      <c r="G165" s="6">
        <v>100</v>
      </c>
      <c r="H165" s="6">
        <v>6</v>
      </c>
      <c r="I165" s="7">
        <f>(T165*$T$23)+(U165*$U$23)+(V165*$V$23)+(W165*$W$23)+(X165*$X$23)+(Y165*$Y$23)+(Z165*$Z$23)+(AA165*$AA$23)</f>
        <v>4.95</v>
      </c>
      <c r="J165" s="8">
        <f>H165+I165</f>
        <v>10.95</v>
      </c>
      <c r="K165" s="6">
        <v>11</v>
      </c>
      <c r="L165" s="6">
        <v>40</v>
      </c>
      <c r="M165" s="6">
        <v>2</v>
      </c>
      <c r="N165" s="9">
        <f>(((10-(((E165*3)+K165)/4))*5)+50)/100</f>
        <v>0.5625</v>
      </c>
      <c r="O165" s="7">
        <f>F165/(N165*7.85)</f>
        <v>2.717622080679406</v>
      </c>
      <c r="P165" s="9">
        <f>(((D165-8.62)*5)+50)/100</f>
        <v>0.4690000000000001</v>
      </c>
      <c r="Q165" s="7">
        <f>O165*P165*J165</f>
        <v>13.956484076433123</v>
      </c>
      <c r="R165" s="168">
        <f>Q165*(SQRT(L165/28))*100</f>
        <v>1668.1189053872772</v>
      </c>
      <c r="S165" s="172">
        <f>R165/(G165+(((M165*3)+3)*20))</f>
        <v>5.957567519240276</v>
      </c>
      <c r="T165" s="10"/>
      <c r="U165" s="5">
        <v>2</v>
      </c>
      <c r="V165" s="5">
        <v>3</v>
      </c>
      <c r="W165" s="5">
        <v>6</v>
      </c>
      <c r="X165" s="5">
        <v>1</v>
      </c>
      <c r="AB165" s="176">
        <f>S165/6.2</f>
        <v>0.960897986974238</v>
      </c>
    </row>
    <row r="166" spans="1:28" ht="12" customHeight="1">
      <c r="A166" s="6">
        <v>17.4</v>
      </c>
      <c r="B166" s="6" t="s">
        <v>973</v>
      </c>
      <c r="C166" s="6" t="s">
        <v>238</v>
      </c>
      <c r="D166" s="6">
        <v>10</v>
      </c>
      <c r="E166" s="6">
        <v>10</v>
      </c>
      <c r="F166" s="6">
        <v>20</v>
      </c>
      <c r="G166" s="6">
        <v>80</v>
      </c>
      <c r="H166" s="6">
        <v>8</v>
      </c>
      <c r="I166" s="7">
        <f>(T166*$T$23)+(U166*$U$23)+(V166*$V$23)+(W166*$W$23)+(X166*$X$23)+(Y166*$Y$23)+(Z166*$Z$23)+(AA166*$AA$23)</f>
        <v>1.6</v>
      </c>
      <c r="J166" s="8">
        <f>H166+I166</f>
        <v>9.6</v>
      </c>
      <c r="K166" s="6">
        <v>12</v>
      </c>
      <c r="L166" s="6">
        <v>28</v>
      </c>
      <c r="M166" s="6">
        <v>2</v>
      </c>
      <c r="N166" s="9">
        <f>(((10-(((E166*3)+K166)/4))*5)+50)/100</f>
        <v>0.475</v>
      </c>
      <c r="O166" s="7">
        <f>F166/(N166*7.85)</f>
        <v>5.363727790814616</v>
      </c>
      <c r="P166" s="9">
        <f>(((D166-8.62)*5)+50)/100</f>
        <v>0.5690000000000001</v>
      </c>
      <c r="Q166" s="7">
        <f>O166*P166*J166</f>
        <v>29.298826684545762</v>
      </c>
      <c r="R166" s="168">
        <f>Q166*(SQRT(L166/28))*100</f>
        <v>2929.882668454576</v>
      </c>
      <c r="S166" s="172">
        <f>R166/(G166+(((M166*3)+3)*20))</f>
        <v>11.268779494056062</v>
      </c>
      <c r="T166" s="10"/>
      <c r="U166" s="5">
        <v>1</v>
      </c>
      <c r="W166" s="5">
        <v>1</v>
      </c>
      <c r="X166" s="5">
        <v>1</v>
      </c>
      <c r="AB166" s="176">
        <f>S166/6.2</f>
        <v>1.8175450796864616</v>
      </c>
    </row>
    <row r="167" spans="1:28" ht="12" customHeight="1">
      <c r="A167" s="6">
        <v>17.5</v>
      </c>
      <c r="B167" s="6" t="s">
        <v>973</v>
      </c>
      <c r="C167" s="6" t="s">
        <v>239</v>
      </c>
      <c r="D167" s="6">
        <v>13</v>
      </c>
      <c r="E167" s="6">
        <v>9</v>
      </c>
      <c r="F167" s="6">
        <f>10*1.25</f>
        <v>12.5</v>
      </c>
      <c r="G167" s="6">
        <v>100</v>
      </c>
      <c r="H167" s="6">
        <v>8</v>
      </c>
      <c r="I167" s="7">
        <f>(T167*$T$23)+(U167*$U$23)+(V167*$V$23)+(W167*$W$23)+(X167*$X$23)+(Y167*$Y$23)+(Z167*$Z$23)+(AA167*$AA$23)</f>
        <v>8.95</v>
      </c>
      <c r="J167" s="8">
        <f>H167+I167</f>
        <v>16.95</v>
      </c>
      <c r="K167" s="6">
        <v>14</v>
      </c>
      <c r="L167" s="6">
        <v>28</v>
      </c>
      <c r="M167" s="6">
        <v>2</v>
      </c>
      <c r="N167" s="9">
        <f>(((10-(((E167*3)+K167)/4))*5)+50)/100</f>
        <v>0.4875</v>
      </c>
      <c r="O167" s="7">
        <f>F167/(N167*7.85)</f>
        <v>3.2663726931242856</v>
      </c>
      <c r="P167" s="9">
        <f>(((D167-8.62)*5)+50)/100</f>
        <v>0.7190000000000001</v>
      </c>
      <c r="Q167" s="7">
        <f>O167*P167*J167</f>
        <v>39.80744732974033</v>
      </c>
      <c r="R167" s="168">
        <f>Q167*(SQRT(L167/28))*100</f>
        <v>3980.7447329740326</v>
      </c>
      <c r="S167" s="172">
        <f>R167/(G167+(((M167*3)+3)*20))</f>
        <v>14.21694547490726</v>
      </c>
      <c r="T167" s="10"/>
      <c r="U167" s="5">
        <v>2</v>
      </c>
      <c r="V167" s="5">
        <v>1</v>
      </c>
      <c r="W167" s="5">
        <v>3</v>
      </c>
      <c r="X167" s="5">
        <v>1</v>
      </c>
      <c r="Y167" s="5">
        <v>1</v>
      </c>
      <c r="Z167" s="5">
        <v>1</v>
      </c>
      <c r="AB167" s="176">
        <f>S167/6.2</f>
        <v>2.2930557217592353</v>
      </c>
    </row>
    <row r="168" spans="1:28" ht="12" customHeight="1">
      <c r="A168" s="6">
        <v>17.6</v>
      </c>
      <c r="B168" s="6" t="s">
        <v>973</v>
      </c>
      <c r="C168" s="6" t="s">
        <v>234</v>
      </c>
      <c r="D168" s="6">
        <v>16</v>
      </c>
      <c r="E168" s="6">
        <v>12</v>
      </c>
      <c r="F168" s="6">
        <f>35*1.25</f>
        <v>43.75</v>
      </c>
      <c r="G168" s="6">
        <v>350</v>
      </c>
      <c r="H168" s="6">
        <v>12</v>
      </c>
      <c r="I168" s="7">
        <f>(T168*$T$23)+(U168*$U$23)+(V168*$V$23)+(W168*$W$23)+(X168*$X$23)+(Y168*$Y$23)+(Z168*$Z$23)+(AA168*$AA$23)</f>
        <v>10.2</v>
      </c>
      <c r="J168" s="8">
        <f>H168+I168</f>
        <v>22.2</v>
      </c>
      <c r="K168" s="6">
        <v>16</v>
      </c>
      <c r="L168" s="6">
        <v>40</v>
      </c>
      <c r="M168" s="6">
        <v>4</v>
      </c>
      <c r="N168" s="9">
        <f>(((10-(((E168*3)+K168)/4))*5)+50)/100</f>
        <v>0.35</v>
      </c>
      <c r="O168" s="7">
        <f>F168/(N168*7.85)</f>
        <v>15.923566878980894</v>
      </c>
      <c r="P168" s="9">
        <f>(((D168-8.62)*5)+50)/100</f>
        <v>0.8690000000000001</v>
      </c>
      <c r="Q168" s="7">
        <f>O168*P168*J168</f>
        <v>307.1942675159236</v>
      </c>
      <c r="R168" s="168">
        <f>Q168*(SQRT(L168/28))*100</f>
        <v>36716.7377158555</v>
      </c>
      <c r="S168" s="172">
        <f>R168/(G168+(((M168*3)+3)*20))</f>
        <v>56.48728879362385</v>
      </c>
      <c r="T168" s="10"/>
      <c r="U168" s="5">
        <v>2</v>
      </c>
      <c r="W168" s="5">
        <v>6</v>
      </c>
      <c r="X168" s="5">
        <v>1</v>
      </c>
      <c r="Y168" s="5">
        <v>1</v>
      </c>
      <c r="Z168" s="5">
        <v>1</v>
      </c>
      <c r="AB168" s="176">
        <f>S168/30.8</f>
        <v>1.8340028829098651</v>
      </c>
    </row>
    <row r="169" spans="1:28" ht="12" customHeight="1">
      <c r="A169" s="6">
        <v>17.7</v>
      </c>
      <c r="B169" s="6" t="s">
        <v>973</v>
      </c>
      <c r="C169" s="6" t="s">
        <v>254</v>
      </c>
      <c r="D169" s="6">
        <v>14</v>
      </c>
      <c r="E169" s="6">
        <v>12</v>
      </c>
      <c r="F169" s="6">
        <v>30</v>
      </c>
      <c r="G169" s="6">
        <v>220</v>
      </c>
      <c r="H169" s="6">
        <v>12</v>
      </c>
      <c r="I169" s="7">
        <f>(T169*$T$23)+(U169*$U$23)+(V169*$V$23)+(W169*$W$23)+(X169*$X$23)+(Y169*$Y$23)+(Z169*$Z$23)+(AA169*$AA$23)</f>
        <v>6.7</v>
      </c>
      <c r="J169" s="8">
        <f>H169+I169</f>
        <v>18.7</v>
      </c>
      <c r="K169" s="6">
        <v>15</v>
      </c>
      <c r="L169" s="6">
        <v>30</v>
      </c>
      <c r="M169" s="6">
        <v>4</v>
      </c>
      <c r="N169" s="9">
        <f>(((10-(((E169*3)+K169)/4))*5)+50)/100</f>
        <v>0.3625</v>
      </c>
      <c r="O169" s="7">
        <f>F169/(N169*7.85)</f>
        <v>10.542499450911489</v>
      </c>
      <c r="P169" s="9">
        <f>(((D169-8.62)*5)+50)/100</f>
        <v>0.769</v>
      </c>
      <c r="Q169" s="7">
        <f>O169*P169*J169</f>
        <v>151.60430485394247</v>
      </c>
      <c r="R169" s="168">
        <f>Q169*(SQRT(L169/28))*100</f>
        <v>15692.536414161688</v>
      </c>
      <c r="S169" s="172">
        <f>R169/(G169+(((M169*3)+3)*20))</f>
        <v>30.17795464261863</v>
      </c>
      <c r="T169" s="10"/>
      <c r="U169" s="5">
        <v>2</v>
      </c>
      <c r="V169" s="5">
        <v>2</v>
      </c>
      <c r="W169" s="5">
        <v>10</v>
      </c>
      <c r="X169" s="5">
        <v>1</v>
      </c>
      <c r="AB169" s="176">
        <f>S169/30.8</f>
        <v>0.9798037221629425</v>
      </c>
    </row>
    <row r="170" spans="1:28" ht="12" customHeight="1">
      <c r="A170" s="6">
        <v>17.8</v>
      </c>
      <c r="B170" s="6" t="s">
        <v>973</v>
      </c>
      <c r="C170" s="6" t="s">
        <v>244</v>
      </c>
      <c r="D170" s="6">
        <v>16</v>
      </c>
      <c r="E170" s="6">
        <v>12</v>
      </c>
      <c r="F170" s="6">
        <f>35*1.25</f>
        <v>43.75</v>
      </c>
      <c r="G170" s="6">
        <v>350</v>
      </c>
      <c r="H170" s="6">
        <v>12</v>
      </c>
      <c r="I170" s="7">
        <f>(T170*$T$23)+(U170*$U$23)+(V170*$V$23)+(W170*$W$23)+(X170*$X$23)+(Y170*$Y$23)+(Z170*$Z$23)+(AA170*$AA$23)</f>
        <v>10.2</v>
      </c>
      <c r="J170" s="8">
        <f>H170+I170</f>
        <v>22.2</v>
      </c>
      <c r="K170" s="6">
        <v>16</v>
      </c>
      <c r="L170" s="6">
        <v>40</v>
      </c>
      <c r="M170" s="6">
        <v>4</v>
      </c>
      <c r="N170" s="9">
        <f>(((10-(((E170*3)+K170)/4))*5)+50)/100</f>
        <v>0.35</v>
      </c>
      <c r="O170" s="7">
        <f>F170/(N170*7.85)</f>
        <v>15.923566878980894</v>
      </c>
      <c r="P170" s="9">
        <f>(((D170-8.62)*5)+50)/100</f>
        <v>0.8690000000000001</v>
      </c>
      <c r="Q170" s="7">
        <f>O170*P170*J170</f>
        <v>307.1942675159236</v>
      </c>
      <c r="R170" s="168">
        <f>Q170*(SQRT(L170/28))*100</f>
        <v>36716.7377158555</v>
      </c>
      <c r="S170" s="172">
        <f>R170/(G170+(((M170*3)+3)*20))</f>
        <v>56.48728879362385</v>
      </c>
      <c r="T170" s="10"/>
      <c r="U170" s="5">
        <v>2</v>
      </c>
      <c r="W170" s="5">
        <v>6</v>
      </c>
      <c r="X170" s="5">
        <v>1</v>
      </c>
      <c r="Y170" s="5">
        <v>1</v>
      </c>
      <c r="Z170" s="5">
        <v>1</v>
      </c>
      <c r="AB170" s="176">
        <f>S170/30.8</f>
        <v>1.8340028829098651</v>
      </c>
    </row>
    <row r="171" spans="1:28" ht="12" customHeight="1">
      <c r="A171" s="6">
        <v>18.1</v>
      </c>
      <c r="B171" s="6" t="s">
        <v>966</v>
      </c>
      <c r="C171" s="6" t="s">
        <v>260</v>
      </c>
      <c r="D171" s="6">
        <v>7</v>
      </c>
      <c r="E171" s="6">
        <v>6</v>
      </c>
      <c r="F171" s="6">
        <f>10*1.25</f>
        <v>12.5</v>
      </c>
      <c r="G171" s="6">
        <v>90</v>
      </c>
      <c r="H171" s="6">
        <v>5</v>
      </c>
      <c r="I171" s="7">
        <f>(T171*$T$23)+(U171*$U$23)+(V171*$V$23)+(W171*$W$23)+(X171*$X$23)+(Y171*$Y$23)+(Z171*$Z$23)+(AA171*$AA$23)</f>
        <v>4.2</v>
      </c>
      <c r="J171" s="8">
        <f>H171+I171</f>
        <v>9.2</v>
      </c>
      <c r="K171" s="6">
        <v>5</v>
      </c>
      <c r="L171" s="6">
        <v>40</v>
      </c>
      <c r="M171" s="6">
        <v>1</v>
      </c>
      <c r="N171" s="9">
        <f>(((10-(((E171*3)+K171)/4))*5)+50)/100</f>
        <v>0.7125</v>
      </c>
      <c r="O171" s="7">
        <f>F171/(N171*7.85)</f>
        <v>2.23488657950609</v>
      </c>
      <c r="P171" s="9">
        <f>(((D171-8.62)*5)+50)/100</f>
        <v>0.41900000000000004</v>
      </c>
      <c r="Q171" s="7">
        <f>O171*P171*J171</f>
        <v>8.615040786680076</v>
      </c>
      <c r="R171" s="168">
        <f>Q171*(SQRT(L171/28))*100</f>
        <v>1029.6943218822707</v>
      </c>
      <c r="S171" s="172">
        <f>R171/(G171+(((M171*3)+3)*20))</f>
        <v>4.9033062946774795</v>
      </c>
      <c r="T171" s="10"/>
      <c r="U171" s="5">
        <v>2</v>
      </c>
      <c r="Z171" s="5">
        <v>1</v>
      </c>
      <c r="AB171" s="176">
        <f>S171/3.5</f>
        <v>1.400944655622137</v>
      </c>
    </row>
    <row r="172" spans="1:28" ht="12" customHeight="1">
      <c r="A172" s="6">
        <v>18.2</v>
      </c>
      <c r="B172" s="6" t="s">
        <v>966</v>
      </c>
      <c r="C172" s="6" t="s">
        <v>251</v>
      </c>
      <c r="D172" s="6">
        <v>8</v>
      </c>
      <c r="E172" s="6">
        <v>8</v>
      </c>
      <c r="F172" s="6">
        <f>10*1.5</f>
        <v>15</v>
      </c>
      <c r="G172" s="6">
        <v>150</v>
      </c>
      <c r="H172" s="6">
        <v>5</v>
      </c>
      <c r="I172" s="7">
        <f>(T172*$T$23)+(U172*$U$23)+(V172*$V$23)+(W172*$W$23)+(X172*$X$23)+(Y172*$Y$23)+(Z172*$Z$23)+(AA172*$AA$23)</f>
        <v>3.7</v>
      </c>
      <c r="J172" s="8">
        <f>H172+I172</f>
        <v>8.7</v>
      </c>
      <c r="K172" s="6">
        <v>8</v>
      </c>
      <c r="L172" s="6">
        <v>36</v>
      </c>
      <c r="M172" s="6">
        <v>2</v>
      </c>
      <c r="N172" s="9">
        <f>(((10-(((E172*3)+K172)/4))*5)+50)/100</f>
        <v>0.6</v>
      </c>
      <c r="O172" s="7">
        <f>F172/(N172*7.85)</f>
        <v>3.1847133757961785</v>
      </c>
      <c r="P172" s="9">
        <f>(((D172-8.62)*5)+50)/100</f>
        <v>0.4690000000000001</v>
      </c>
      <c r="Q172" s="7">
        <f>O172*P172*J172</f>
        <v>12.99458598726115</v>
      </c>
      <c r="R172" s="168">
        <f>Q172*(SQRT(L172/28))*100</f>
        <v>1473.4475533944749</v>
      </c>
      <c r="S172" s="172">
        <f>R172/(G172+(((M172*3)+3)*20))</f>
        <v>4.464992586043863</v>
      </c>
      <c r="T172" s="10"/>
      <c r="U172" s="5">
        <v>2</v>
      </c>
      <c r="V172" s="5">
        <v>2</v>
      </c>
      <c r="W172" s="5">
        <v>4</v>
      </c>
      <c r="X172" s="5">
        <v>1</v>
      </c>
      <c r="AB172" s="176">
        <f>S172/6.2</f>
        <v>0.7201600945232036</v>
      </c>
    </row>
    <row r="173" spans="1:28" ht="12" customHeight="1">
      <c r="A173" s="6">
        <v>18.3</v>
      </c>
      <c r="B173" s="6" t="s">
        <v>966</v>
      </c>
      <c r="C173" s="6" t="s">
        <v>230</v>
      </c>
      <c r="D173" s="6">
        <v>12</v>
      </c>
      <c r="E173" s="6">
        <v>10</v>
      </c>
      <c r="F173" s="6">
        <f>16*1.25</f>
        <v>20</v>
      </c>
      <c r="G173" s="6">
        <v>225</v>
      </c>
      <c r="H173" s="6">
        <v>8</v>
      </c>
      <c r="I173" s="7">
        <f>(T173*$T$23)+(U173*$U$23)+(V173*$V$23)+(W173*$W$23)+(X173*$X$23)+(Y173*$Y$23)+(Z173*$Z$23)+(AA173*$AA$23)</f>
        <v>5.95</v>
      </c>
      <c r="J173" s="8">
        <f>H173+I173</f>
        <v>13.95</v>
      </c>
      <c r="K173" s="6">
        <v>12</v>
      </c>
      <c r="L173" s="6">
        <v>40</v>
      </c>
      <c r="M173" s="6">
        <v>3</v>
      </c>
      <c r="N173" s="9">
        <f>(((10-(((E173*3)+K173)/4))*5)+50)/100</f>
        <v>0.475</v>
      </c>
      <c r="O173" s="7">
        <f>F173/(N173*7.85)</f>
        <v>5.363727790814616</v>
      </c>
      <c r="P173" s="9">
        <f>(((D173-8.62)*5)+50)/100</f>
        <v>0.669</v>
      </c>
      <c r="Q173" s="7">
        <f>O173*P173*J173</f>
        <v>50.05725779416695</v>
      </c>
      <c r="R173" s="168">
        <f>Q173*(SQRT(L173/28))*100</f>
        <v>5982.98666204154</v>
      </c>
      <c r="S173" s="172">
        <f>R173/(G173+(((M173*3)+3)*20))</f>
        <v>12.866637982885031</v>
      </c>
      <c r="T173" s="10"/>
      <c r="U173" s="5">
        <v>2</v>
      </c>
      <c r="V173" s="5">
        <v>1</v>
      </c>
      <c r="W173" s="5">
        <v>1</v>
      </c>
      <c r="X173" s="5">
        <v>1</v>
      </c>
      <c r="Z173" s="5">
        <v>1</v>
      </c>
      <c r="AB173" s="176">
        <f>S173/11.4</f>
        <v>1.1286524546390377</v>
      </c>
    </row>
    <row r="174" spans="1:28" ht="12" customHeight="1">
      <c r="A174" s="6">
        <v>18.4</v>
      </c>
      <c r="B174" s="6" t="s">
        <v>966</v>
      </c>
      <c r="C174" s="6" t="s">
        <v>247</v>
      </c>
      <c r="D174" s="6">
        <v>14</v>
      </c>
      <c r="E174" s="6">
        <v>12</v>
      </c>
      <c r="F174" s="6">
        <f>26*1.25</f>
        <v>32.5</v>
      </c>
      <c r="G174" s="6">
        <v>330</v>
      </c>
      <c r="H174" s="6">
        <v>12</v>
      </c>
      <c r="I174" s="7">
        <f>(T174*$T$23)+(U174*$U$23)+(V174*$V$23)+(W174*$W$23)+(X174*$X$23)+(Y174*$Y$23)+(Z174*$Z$23)+(AA174*$AA$23)</f>
        <v>7.9</v>
      </c>
      <c r="J174" s="8">
        <f>H174+I174</f>
        <v>19.9</v>
      </c>
      <c r="K174" s="6">
        <v>13</v>
      </c>
      <c r="L174" s="6">
        <v>40</v>
      </c>
      <c r="M174" s="6">
        <v>4</v>
      </c>
      <c r="N174" s="9">
        <f>(((10-(((E174*3)+K174)/4))*5)+50)/100</f>
        <v>0.3875</v>
      </c>
      <c r="O174" s="7">
        <f>F174/(N174*7.85)</f>
        <v>10.68419971234847</v>
      </c>
      <c r="P174" s="9">
        <f>(((D174-8.62)*5)+50)/100</f>
        <v>0.769</v>
      </c>
      <c r="Q174" s="7">
        <f>O174*P174*J174</f>
        <v>163.50137661803984</v>
      </c>
      <c r="R174" s="168">
        <f>Q174*(SQRT(L174/28))*100</f>
        <v>19542.152299943868</v>
      </c>
      <c r="S174" s="172">
        <f>R174/(G174+(((M174*3)+3)*20))</f>
        <v>31.019289364990264</v>
      </c>
      <c r="T174" s="10"/>
      <c r="U174" s="5">
        <v>4</v>
      </c>
      <c r="W174" s="5">
        <v>3</v>
      </c>
      <c r="Y174" s="5">
        <v>1</v>
      </c>
      <c r="Z174" s="5">
        <v>1</v>
      </c>
      <c r="AB174" s="176">
        <f>S174/30.8</f>
        <v>1.0071197845776059</v>
      </c>
    </row>
    <row r="175" spans="1:28" ht="12" customHeight="1">
      <c r="A175" s="6">
        <v>19.1</v>
      </c>
      <c r="B175" s="6" t="s">
        <v>967</v>
      </c>
      <c r="C175" s="6" t="s">
        <v>249</v>
      </c>
      <c r="D175" s="6">
        <v>6</v>
      </c>
      <c r="E175" s="6">
        <v>7</v>
      </c>
      <c r="F175" s="6">
        <v>10</v>
      </c>
      <c r="G175" s="6">
        <v>75</v>
      </c>
      <c r="H175" s="6">
        <v>6</v>
      </c>
      <c r="I175" s="7">
        <f>(T175*$T$23)+(U175*$U$23)+(V175*$V$23)+(W175*$W$23)+(X175*$X$23)+(Y175*$Y$23)+(Z175*$Z$23)+(AA175*$AA$23)</f>
        <v>2</v>
      </c>
      <c r="J175" s="8">
        <f>H175+I175</f>
        <v>8</v>
      </c>
      <c r="K175" s="6">
        <v>12</v>
      </c>
      <c r="L175" s="6">
        <v>24</v>
      </c>
      <c r="M175" s="6">
        <v>2</v>
      </c>
      <c r="N175" s="9">
        <f>(((10-(((E175*3)+K175)/4))*5)+50)/100</f>
        <v>0.5875</v>
      </c>
      <c r="O175" s="7">
        <f>F175/(N175*7.85)</f>
        <v>2.168315489903781</v>
      </c>
      <c r="P175" s="9">
        <f>(((D175-8.62)*5)+50)/100</f>
        <v>0.36900000000000005</v>
      </c>
      <c r="Q175" s="7">
        <f>O175*P175*J175</f>
        <v>6.400867326195962</v>
      </c>
      <c r="R175" s="168">
        <f>Q175*(SQRT(L175/28))*100</f>
        <v>592.6051626569609</v>
      </c>
      <c r="S175" s="172">
        <f>R175/(G175+(((M175*3)+3)*20))</f>
        <v>2.323941814341023</v>
      </c>
      <c r="T175" s="10"/>
      <c r="V175" s="5">
        <v>2</v>
      </c>
      <c r="W175" s="5">
        <v>1</v>
      </c>
      <c r="X175" s="5">
        <v>1</v>
      </c>
      <c r="AB175" s="176">
        <f>S175/6.2</f>
        <v>0.3748293248937134</v>
      </c>
    </row>
    <row r="176" spans="1:28" ht="12" customHeight="1">
      <c r="A176" s="6">
        <v>20.1</v>
      </c>
      <c r="B176" s="6" t="s">
        <v>968</v>
      </c>
      <c r="C176" s="6" t="s">
        <v>235</v>
      </c>
      <c r="D176" s="6">
        <v>6</v>
      </c>
      <c r="E176" s="6">
        <v>5</v>
      </c>
      <c r="F176" s="6">
        <v>14</v>
      </c>
      <c r="G176" s="6">
        <v>60</v>
      </c>
      <c r="H176" s="6">
        <v>6</v>
      </c>
      <c r="I176" s="7">
        <f>(T176*$T$23)+(U176*$U$23)+(V176*$V$23)+(W176*$W$23)+(X176*$X$23)+(Y176*$Y$23)+(Z176*$Z$23)+(AA176*$AA$23)</f>
        <v>2.1</v>
      </c>
      <c r="J176" s="8">
        <f>H176+I176</f>
        <v>8.1</v>
      </c>
      <c r="K176" s="6">
        <v>6</v>
      </c>
      <c r="L176" s="6">
        <v>26</v>
      </c>
      <c r="M176" s="6">
        <v>1</v>
      </c>
      <c r="N176" s="9">
        <f>(((10-(((E176*3)+K176)/4))*5)+50)/100</f>
        <v>0.7375</v>
      </c>
      <c r="O176" s="7">
        <f>F176/(N176*7.85)</f>
        <v>2.4182230378926914</v>
      </c>
      <c r="P176" s="9">
        <f>(((D176-8.62)*5)+50)/100</f>
        <v>0.36900000000000005</v>
      </c>
      <c r="Q176" s="7">
        <f>O176*P176*J176</f>
        <v>7.2278268379574655</v>
      </c>
      <c r="R176" s="168">
        <f>Q176*(SQRT(L176/28))*100</f>
        <v>696.4908215954961</v>
      </c>
      <c r="S176" s="172">
        <f>R176/(G176+(((M176*3)+3)*20))</f>
        <v>3.8693934533083114</v>
      </c>
      <c r="T176" s="10"/>
      <c r="U176" s="5">
        <v>1</v>
      </c>
      <c r="V176" s="5">
        <v>2</v>
      </c>
      <c r="W176" s="5">
        <v>1</v>
      </c>
      <c r="X176" s="5">
        <v>1</v>
      </c>
      <c r="AB176" s="176">
        <f>S176/3.5</f>
        <v>1.1055409866595176</v>
      </c>
    </row>
    <row r="177" spans="1:28" ht="12" customHeight="1">
      <c r="A177" s="6">
        <v>20.2</v>
      </c>
      <c r="B177" s="6" t="s">
        <v>968</v>
      </c>
      <c r="C177" s="6" t="s">
        <v>236</v>
      </c>
      <c r="D177" s="6">
        <v>14</v>
      </c>
      <c r="E177" s="6">
        <v>10</v>
      </c>
      <c r="F177" s="6">
        <f>22*1.25</f>
        <v>27.5</v>
      </c>
      <c r="G177" s="6">
        <v>225</v>
      </c>
      <c r="H177" s="6">
        <v>9</v>
      </c>
      <c r="I177" s="7">
        <f>(T177*$T$23)+(U177*$U$23)+(V177*$V$23)+(W177*$W$23)+(X177*$X$23)+(Y177*$Y$23)+(Z177*$Z$23)+(AA177*$AA$23)</f>
        <v>8.7</v>
      </c>
      <c r="J177" s="8">
        <f>H177+I177</f>
        <v>17.7</v>
      </c>
      <c r="K177" s="6">
        <v>12</v>
      </c>
      <c r="L177" s="6">
        <v>40</v>
      </c>
      <c r="M177" s="6">
        <v>3</v>
      </c>
      <c r="N177" s="9">
        <f>(((10-(((E177*3)+K177)/4))*5)+50)/100</f>
        <v>0.475</v>
      </c>
      <c r="O177" s="7">
        <f>F177/(N177*7.85)</f>
        <v>7.375125712370098</v>
      </c>
      <c r="P177" s="9">
        <f>(((D177-8.62)*5)+50)/100</f>
        <v>0.769</v>
      </c>
      <c r="Q177" s="7">
        <f>O177*P177*J177</f>
        <v>100.38504860878311</v>
      </c>
      <c r="R177" s="168">
        <f>Q177*(SQRT(L177/28))*100</f>
        <v>11998.308204664132</v>
      </c>
      <c r="S177" s="172">
        <f>R177/(G177+(((M177*3)+3)*20))</f>
        <v>25.802813343363724</v>
      </c>
      <c r="T177" s="10"/>
      <c r="U177" s="5">
        <v>2</v>
      </c>
      <c r="W177" s="5">
        <v>1</v>
      </c>
      <c r="X177" s="5">
        <v>2</v>
      </c>
      <c r="Y177" s="5">
        <v>1</v>
      </c>
      <c r="Z177" s="5">
        <v>1</v>
      </c>
      <c r="AB177" s="176">
        <f>S177/11.4</f>
        <v>2.263404679242432</v>
      </c>
    </row>
    <row r="178" spans="1:28" ht="12" customHeight="1">
      <c r="A178" s="6">
        <v>20.3</v>
      </c>
      <c r="B178" s="6" t="s">
        <v>968</v>
      </c>
      <c r="C178" s="6" t="s">
        <v>233</v>
      </c>
      <c r="D178" s="6">
        <v>17</v>
      </c>
      <c r="E178" s="6">
        <v>13</v>
      </c>
      <c r="F178" s="6">
        <f>28*1.25</f>
        <v>35</v>
      </c>
      <c r="G178" s="6">
        <v>330</v>
      </c>
      <c r="H178" s="6">
        <v>11</v>
      </c>
      <c r="I178" s="7">
        <f>(T178*$T$23)+(U178*$U$23)+(V178*$V$23)+(W178*$W$23)+(X178*$X$23)+(Y178*$Y$23)+(Z178*$Z$23)+(AA178*$AA$23)</f>
        <v>7.3</v>
      </c>
      <c r="J178" s="8">
        <f>H178+I178</f>
        <v>18.3</v>
      </c>
      <c r="K178" s="6">
        <v>13</v>
      </c>
      <c r="L178" s="6">
        <v>40</v>
      </c>
      <c r="M178" s="6">
        <v>4</v>
      </c>
      <c r="N178" s="9">
        <f>(((10-(((E178*3)+K178)/4))*5)+50)/100</f>
        <v>0.35</v>
      </c>
      <c r="O178" s="7">
        <f>F178/(N178*7.85)</f>
        <v>12.738853503184716</v>
      </c>
      <c r="P178" s="9">
        <f>(((D178-8.62)*5)+50)/100</f>
        <v>0.919</v>
      </c>
      <c r="Q178" s="7">
        <f>O178*P178*J178</f>
        <v>214.2382165605096</v>
      </c>
      <c r="R178" s="168">
        <f>Q178*(SQRT(L178/28))*100</f>
        <v>25606.364564589854</v>
      </c>
      <c r="S178" s="172">
        <f>R178/(G178+(((M178*3)+3)*20))</f>
        <v>40.645023118396594</v>
      </c>
      <c r="T178" s="10"/>
      <c r="U178" s="5">
        <v>3</v>
      </c>
      <c r="W178" s="5">
        <v>2</v>
      </c>
      <c r="X178" s="5">
        <v>2</v>
      </c>
      <c r="Z178" s="5">
        <v>1</v>
      </c>
      <c r="AB178" s="176">
        <f>S178/30.8</f>
        <v>1.3196436077401492</v>
      </c>
    </row>
    <row r="179" spans="1:28" ht="12" customHeight="1">
      <c r="A179" s="6">
        <v>21.1</v>
      </c>
      <c r="B179" s="6" t="s">
        <v>969</v>
      </c>
      <c r="C179" s="6" t="s">
        <v>237</v>
      </c>
      <c r="D179" s="6">
        <v>8</v>
      </c>
      <c r="E179" s="6">
        <v>8</v>
      </c>
      <c r="F179" s="6">
        <v>16</v>
      </c>
      <c r="G179" s="6">
        <v>60</v>
      </c>
      <c r="H179" s="6">
        <v>6</v>
      </c>
      <c r="I179" s="7">
        <f>(T179*$T$23)+(U179*$U$23)+(V179*$V$23)+(W179*$W$23)+(X179*$X$23)+(Y179*$Y$23)+(Z179*$Z$23)+(AA179*$AA$23)</f>
        <v>0.2</v>
      </c>
      <c r="J179" s="8">
        <f>H179+I179</f>
        <v>6.2</v>
      </c>
      <c r="K179" s="6">
        <v>5</v>
      </c>
      <c r="L179" s="6">
        <v>40</v>
      </c>
      <c r="M179" s="6">
        <v>1</v>
      </c>
      <c r="N179" s="9">
        <f>(((10-(((E179*3)+K179)/4))*5)+50)/100</f>
        <v>0.6375</v>
      </c>
      <c r="O179" s="7">
        <f>F179/(N179*7.85)</f>
        <v>3.1972024478581242</v>
      </c>
      <c r="P179" s="9">
        <f>(((D179-8.62)*5)+50)/100</f>
        <v>0.4690000000000001</v>
      </c>
      <c r="Q179" s="7">
        <f>O179*P179*J179</f>
        <v>9.296825277881856</v>
      </c>
      <c r="R179" s="168">
        <f>Q179*(SQRT(L179/28))*100</f>
        <v>1111.1831548107568</v>
      </c>
      <c r="S179" s="172">
        <f>R179/(G179+(((M179*3)+3)*20))</f>
        <v>6.1732397489486495</v>
      </c>
      <c r="T179" s="10"/>
      <c r="U179" s="5">
        <v>2</v>
      </c>
      <c r="AB179" s="176">
        <f>S179/3.5</f>
        <v>1.7637827854138999</v>
      </c>
    </row>
    <row r="180" spans="1:28" ht="12" customHeight="1">
      <c r="A180" s="6">
        <v>21.2</v>
      </c>
      <c r="B180" s="6" t="s">
        <v>969</v>
      </c>
      <c r="C180" s="6" t="s">
        <v>250</v>
      </c>
      <c r="D180" s="6">
        <v>12</v>
      </c>
      <c r="E180" s="6">
        <v>10</v>
      </c>
      <c r="F180" s="6">
        <v>18</v>
      </c>
      <c r="G180" s="6">
        <v>105</v>
      </c>
      <c r="H180" s="6">
        <v>9</v>
      </c>
      <c r="I180" s="7">
        <f>(T180*$T$23)+(U180*$U$23)+(V180*$V$23)+(W180*$W$23)+(X180*$X$23)+(Y180*$Y$23)+(Z180*$Z$23)+(AA180*$AA$23)</f>
        <v>0.2</v>
      </c>
      <c r="J180" s="8">
        <f>H180+I180</f>
        <v>9.2</v>
      </c>
      <c r="K180" s="6">
        <v>6</v>
      </c>
      <c r="L180" s="6">
        <v>32</v>
      </c>
      <c r="M180" s="6">
        <v>2</v>
      </c>
      <c r="N180" s="9">
        <f>(((10-(((E180*3)+K180)/4))*5)+50)/100</f>
        <v>0.55</v>
      </c>
      <c r="O180" s="7">
        <f>F180/(N180*7.85)</f>
        <v>4.169079328314997</v>
      </c>
      <c r="P180" s="9">
        <f>(((D180-8.62)*5)+50)/100</f>
        <v>0.669</v>
      </c>
      <c r="Q180" s="7">
        <f>O180*P180*J180</f>
        <v>25.659849449913146</v>
      </c>
      <c r="R180" s="168">
        <f>Q180*(SQRT(L180/28))*100</f>
        <v>2743.153292507851</v>
      </c>
      <c r="S180" s="172">
        <f>R180/(G180+(((M180*3)+3)*20))</f>
        <v>9.625099271957371</v>
      </c>
      <c r="T180" s="10"/>
      <c r="U180" s="5">
        <v>2</v>
      </c>
      <c r="AB180" s="176">
        <f>S180/6.2</f>
        <v>1.5524353664447372</v>
      </c>
    </row>
    <row r="181" spans="1:28" ht="12" customHeight="1">
      <c r="A181" s="6">
        <v>21.3</v>
      </c>
      <c r="B181" s="6" t="s">
        <v>969</v>
      </c>
      <c r="C181" s="6" t="s">
        <v>240</v>
      </c>
      <c r="D181" s="6">
        <v>12</v>
      </c>
      <c r="E181" s="6">
        <v>14</v>
      </c>
      <c r="F181" s="6">
        <v>25</v>
      </c>
      <c r="G181" s="6">
        <v>220</v>
      </c>
      <c r="H181" s="6">
        <v>10</v>
      </c>
      <c r="I181" s="7">
        <f>(T181*$T$23)+(U181*$U$23)+(V181*$V$23)+(W181*$W$23)+(X181*$X$23)+(Y181*$Y$23)+(Z181*$Z$23)+(AA181*$AA$23)</f>
        <v>2.6</v>
      </c>
      <c r="J181" s="8">
        <f>H181+I181</f>
        <v>12.6</v>
      </c>
      <c r="K181" s="6">
        <v>12</v>
      </c>
      <c r="L181" s="6">
        <v>24</v>
      </c>
      <c r="M181" s="6">
        <v>3</v>
      </c>
      <c r="N181" s="9">
        <f>(((10-(((E181*3)+K181)/4))*5)+50)/100</f>
        <v>0.325</v>
      </c>
      <c r="O181" s="7">
        <f>F181/(N181*7.85)</f>
        <v>9.799118079372857</v>
      </c>
      <c r="P181" s="9">
        <f>(((D181-8.62)*5)+50)/100</f>
        <v>0.669</v>
      </c>
      <c r="Q181" s="7">
        <f>O181*P181*J181</f>
        <v>82.60068593826556</v>
      </c>
      <c r="R181" s="168">
        <f>Q181*(SQRT(L181/28))*100</f>
        <v>7647.33752966462</v>
      </c>
      <c r="S181" s="172">
        <f>R181/(G181+(((M181*3)+3)*20))</f>
        <v>16.624646803618738</v>
      </c>
      <c r="T181" s="10"/>
      <c r="U181" s="5">
        <v>1</v>
      </c>
      <c r="V181" s="5">
        <v>4</v>
      </c>
      <c r="W181" s="5">
        <v>1</v>
      </c>
      <c r="X181" s="5">
        <v>1</v>
      </c>
      <c r="AB181" s="176">
        <f>S181/11.4</f>
        <v>1.458302351194626</v>
      </c>
    </row>
    <row r="182" spans="1:28" ht="12" customHeight="1">
      <c r="A182" s="6">
        <v>21.4</v>
      </c>
      <c r="B182" s="6" t="s">
        <v>969</v>
      </c>
      <c r="C182" s="6" t="s">
        <v>232</v>
      </c>
      <c r="D182" s="6">
        <v>13</v>
      </c>
      <c r="E182" s="6">
        <v>14</v>
      </c>
      <c r="F182" s="6">
        <v>32</v>
      </c>
      <c r="G182" s="6">
        <v>300</v>
      </c>
      <c r="H182" s="6">
        <v>12</v>
      </c>
      <c r="I182" s="7">
        <f>(T182*$T$23)+(U182*$U$23)+(V182*$V$23)+(W182*$W$23)+(X182*$X$23)+(Y182*$Y$23)+(Z182*$Z$23)+(AA182*$AA$23)</f>
        <v>3.5</v>
      </c>
      <c r="J182" s="8">
        <f>H182+I182</f>
        <v>15.5</v>
      </c>
      <c r="K182" s="6">
        <v>14</v>
      </c>
      <c r="L182" s="6">
        <v>36</v>
      </c>
      <c r="M182" s="6">
        <v>4</v>
      </c>
      <c r="N182" s="9">
        <f>(((10-(((E182*3)+K182)/4))*5)+50)/100</f>
        <v>0.3</v>
      </c>
      <c r="O182" s="7">
        <f>F182/(N182*7.85)</f>
        <v>13.588110403397028</v>
      </c>
      <c r="P182" s="9">
        <f>(((D182-8.62)*5)+50)/100</f>
        <v>0.7190000000000001</v>
      </c>
      <c r="Q182" s="7">
        <f>O182*P182*J182</f>
        <v>151.4326963906582</v>
      </c>
      <c r="R182" s="168">
        <f>Q182*(SQRT(L182/28))*100</f>
        <v>17170.85378629843</v>
      </c>
      <c r="S182" s="172">
        <f>R182/(G182+(((M182*3)+3)*20))</f>
        <v>28.618089643830718</v>
      </c>
      <c r="T182" s="10"/>
      <c r="V182" s="5">
        <v>2</v>
      </c>
      <c r="W182" s="5">
        <v>2</v>
      </c>
      <c r="X182" s="5">
        <v>2</v>
      </c>
      <c r="AB182" s="176">
        <f>S182/30.8</f>
        <v>0.9291587546698284</v>
      </c>
    </row>
    <row r="183" spans="1:28" ht="12" customHeight="1">
      <c r="A183" s="6">
        <v>22.1</v>
      </c>
      <c r="B183" s="6" t="s">
        <v>970</v>
      </c>
      <c r="C183" s="6" t="s">
        <v>246</v>
      </c>
      <c r="D183" s="6">
        <v>10</v>
      </c>
      <c r="E183" s="6">
        <v>6</v>
      </c>
      <c r="F183" s="6">
        <v>12</v>
      </c>
      <c r="G183" s="6">
        <v>60</v>
      </c>
      <c r="H183" s="6">
        <v>7</v>
      </c>
      <c r="I183" s="7">
        <f>(T183*$T$23)+(U183*$U$23)+(V183*$V$23)+(W183*$W$23)+(X183*$X$23)+(Y183*$Y$23)+(Z183*$Z$23)+(AA183*$AA$23)</f>
        <v>2.25</v>
      </c>
      <c r="J183" s="8">
        <f>H183+I183</f>
        <v>9.25</v>
      </c>
      <c r="K183" s="6">
        <v>8</v>
      </c>
      <c r="L183" s="6">
        <v>36</v>
      </c>
      <c r="M183" s="6">
        <v>1</v>
      </c>
      <c r="N183" s="9">
        <f>(((10-(((E183*3)+K183)/4))*5)+50)/100</f>
        <v>0.675</v>
      </c>
      <c r="O183" s="7">
        <f>F183/(N183*7.85)</f>
        <v>2.264685067232838</v>
      </c>
      <c r="P183" s="9">
        <f>(((D183-8.62)*5)+50)/100</f>
        <v>0.5690000000000001</v>
      </c>
      <c r="Q183" s="7">
        <f>O183*P183*J183</f>
        <v>11.919603680113237</v>
      </c>
      <c r="R183" s="168">
        <f>Q183*(SQRT(L183/28))*100</f>
        <v>1351.5560170298536</v>
      </c>
      <c r="S183" s="172">
        <f>R183/(G183+(((M183*3)+3)*20))</f>
        <v>7.5086445390547425</v>
      </c>
      <c r="T183" s="10">
        <v>1</v>
      </c>
      <c r="W183" s="5">
        <v>3</v>
      </c>
      <c r="X183" s="5">
        <v>1</v>
      </c>
      <c r="AB183" s="176">
        <f>S183/3.5</f>
        <v>2.1453270111584977</v>
      </c>
    </row>
    <row r="184" spans="1:28" ht="12" customHeight="1">
      <c r="A184" s="6">
        <v>22.2</v>
      </c>
      <c r="B184" s="6" t="s">
        <v>970</v>
      </c>
      <c r="C184" s="6" t="s">
        <v>241</v>
      </c>
      <c r="D184" s="6">
        <v>12</v>
      </c>
      <c r="E184" s="6">
        <v>9</v>
      </c>
      <c r="F184" s="6">
        <v>16</v>
      </c>
      <c r="G184" s="6">
        <v>140</v>
      </c>
      <c r="H184" s="6">
        <v>8</v>
      </c>
      <c r="I184" s="7">
        <f>(T184*$T$23)+(U184*$U$23)+(V184*$V$23)+(W184*$W$23)+(X184*$X$23)+(Y184*$Y$23)+(Z184*$Z$23)+(AA184*$AA$23)</f>
        <v>3</v>
      </c>
      <c r="J184" s="8">
        <f>H184+I184</f>
        <v>11</v>
      </c>
      <c r="K184" s="6">
        <v>10</v>
      </c>
      <c r="L184" s="6">
        <v>36</v>
      </c>
      <c r="M184" s="6">
        <v>2</v>
      </c>
      <c r="N184" s="9">
        <f>(((10-(((E184*3)+K184)/4))*5)+50)/100</f>
        <v>0.5375</v>
      </c>
      <c r="O184" s="7">
        <f>F184/(N184*7.85)</f>
        <v>3.792030810250334</v>
      </c>
      <c r="P184" s="9">
        <f>(((D184-8.62)*5)+50)/100</f>
        <v>0.669</v>
      </c>
      <c r="Q184" s="7">
        <f>O184*P184*J184</f>
        <v>27.90555473263221</v>
      </c>
      <c r="R184" s="168">
        <f>Q184*(SQRT(L184/28))*100</f>
        <v>3164.1924865648443</v>
      </c>
      <c r="S184" s="172">
        <f>R184/(G184+(((M184*3)+3)*20))</f>
        <v>9.88810152051514</v>
      </c>
      <c r="T184" s="10">
        <v>1</v>
      </c>
      <c r="V184" s="5">
        <v>1</v>
      </c>
      <c r="W184" s="5">
        <v>4</v>
      </c>
      <c r="X184" s="5">
        <v>1</v>
      </c>
      <c r="AB184" s="176">
        <f>S184/6.2</f>
        <v>1.5948550839540547</v>
      </c>
    </row>
    <row r="185" spans="1:28" ht="12" customHeight="1">
      <c r="A185" s="6">
        <v>22.3</v>
      </c>
      <c r="B185" s="6" t="s">
        <v>970</v>
      </c>
      <c r="C185" s="6" t="s">
        <v>243</v>
      </c>
      <c r="D185" s="6">
        <v>15</v>
      </c>
      <c r="E185" s="6">
        <v>9</v>
      </c>
      <c r="F185" s="6">
        <v>20</v>
      </c>
      <c r="G185" s="6">
        <v>180</v>
      </c>
      <c r="H185" s="6">
        <v>10</v>
      </c>
      <c r="I185" s="7">
        <f>(T185*$T$23)+(U185*$U$23)+(V185*$V$23)+(W185*$W$23)+(X185*$X$23)+(Y185*$Y$23)+(Z185*$Z$23)+(AA185*$AA$23)</f>
        <v>3.5</v>
      </c>
      <c r="J185" s="8">
        <f>H185+I185</f>
        <v>13.5</v>
      </c>
      <c r="K185" s="6">
        <v>13</v>
      </c>
      <c r="L185" s="6">
        <v>32</v>
      </c>
      <c r="M185" s="6">
        <v>3</v>
      </c>
      <c r="N185" s="9">
        <f>(((10-(((E185*3)+K185)/4))*5)+50)/100</f>
        <v>0.5</v>
      </c>
      <c r="O185" s="7">
        <f>F185/(N185*7.85)</f>
        <v>5.095541401273886</v>
      </c>
      <c r="P185" s="9">
        <f>(((D185-8.62)*5)+50)/100</f>
        <v>0.8190000000000001</v>
      </c>
      <c r="Q185" s="7">
        <f>O185*P185*J185</f>
        <v>56.33885350318472</v>
      </c>
      <c r="R185" s="168">
        <f>Q185*(SQRT(L185/28))*100</f>
        <v>6022.8767820733165</v>
      </c>
      <c r="S185" s="172">
        <f>R185/(G185+(((M185*3)+3)*20))</f>
        <v>14.340182814460277</v>
      </c>
      <c r="T185" s="10">
        <v>1</v>
      </c>
      <c r="V185" s="5">
        <v>1</v>
      </c>
      <c r="W185" s="5">
        <v>3</v>
      </c>
      <c r="X185" s="5">
        <v>2</v>
      </c>
      <c r="AB185" s="176">
        <f>S185/11.4</f>
        <v>1.25791077319827</v>
      </c>
    </row>
    <row r="186" spans="1:28" ht="12" customHeight="1">
      <c r="A186" s="6">
        <v>22.4</v>
      </c>
      <c r="B186" s="6" t="s">
        <v>970</v>
      </c>
      <c r="C186" s="6" t="s">
        <v>253</v>
      </c>
      <c r="D186" s="6">
        <v>16</v>
      </c>
      <c r="E186" s="6">
        <v>12</v>
      </c>
      <c r="F186" s="6">
        <f>26*1.25</f>
        <v>32.5</v>
      </c>
      <c r="G186" s="6">
        <v>330</v>
      </c>
      <c r="H186" s="6">
        <v>10</v>
      </c>
      <c r="I186" s="7">
        <f>(T186*$T$23)+(U186*$U$23)+(V186*$V$23)+(W186*$W$23)+(X186*$X$23)+(Y186*$Y$23)+(Z186*$Z$23)+(AA186*$AA$23)</f>
        <v>9.45</v>
      </c>
      <c r="J186" s="8">
        <f>H186+I186</f>
        <v>19.45</v>
      </c>
      <c r="K186" s="6">
        <v>14</v>
      </c>
      <c r="L186" s="6">
        <v>40</v>
      </c>
      <c r="M186" s="6">
        <v>4</v>
      </c>
      <c r="N186" s="9">
        <f>(((10-(((E186*3)+K186)/4))*5)+50)/100</f>
        <v>0.375</v>
      </c>
      <c r="O186" s="7">
        <f>F186/(N186*7.85)</f>
        <v>11.040339702760086</v>
      </c>
      <c r="P186" s="9">
        <f>(((D186-8.62)*5)+50)/100</f>
        <v>0.8690000000000001</v>
      </c>
      <c r="Q186" s="7">
        <f>O186*P186*J186</f>
        <v>186.60437367303615</v>
      </c>
      <c r="R186" s="168">
        <f>Q186*(SQRT(L186/28))*100</f>
        <v>22303.48860409385</v>
      </c>
      <c r="S186" s="172">
        <f>R186/(G186+(((M186*3)+3)*20))</f>
        <v>35.40236286364103</v>
      </c>
      <c r="T186" s="10">
        <v>1</v>
      </c>
      <c r="U186" s="5">
        <v>2</v>
      </c>
      <c r="W186" s="5">
        <v>3</v>
      </c>
      <c r="X186" s="5">
        <v>2</v>
      </c>
      <c r="Y186" s="5">
        <v>1</v>
      </c>
      <c r="Z186" s="5">
        <v>1</v>
      </c>
      <c r="AB186" s="176">
        <f>S186/30.8</f>
        <v>1.1494273657026308</v>
      </c>
    </row>
    <row r="187" spans="1:28" ht="12" customHeight="1">
      <c r="A187" s="6">
        <v>23.1</v>
      </c>
      <c r="B187" s="6" t="s">
        <v>971</v>
      </c>
      <c r="C187" s="6" t="s">
        <v>256</v>
      </c>
      <c r="D187" s="6">
        <v>7</v>
      </c>
      <c r="E187" s="6">
        <v>7</v>
      </c>
      <c r="F187" s="6">
        <v>12</v>
      </c>
      <c r="G187" s="6">
        <v>60</v>
      </c>
      <c r="H187" s="6">
        <v>6</v>
      </c>
      <c r="I187" s="7">
        <f>(T187*$T$23)+(U187*$U$23)+(V187*$V$23)+(W187*$W$23)+(X187*$X$23)+(Y187*$Y$23)+(Z187*$Z$23)+(AA187*$AA$23)</f>
        <v>2.2</v>
      </c>
      <c r="J187" s="8">
        <f>H187+I187</f>
        <v>8.2</v>
      </c>
      <c r="K187" s="6">
        <v>10</v>
      </c>
      <c r="L187" s="6">
        <v>40</v>
      </c>
      <c r="M187" s="6">
        <v>1</v>
      </c>
      <c r="N187" s="9">
        <f>(((10-(((E187*3)+K187)/4))*5)+50)/100</f>
        <v>0.6125</v>
      </c>
      <c r="O187" s="7">
        <f>F187/(N187*7.85)</f>
        <v>2.4957753802157803</v>
      </c>
      <c r="P187" s="9">
        <f>(((D187-8.62)*5)+50)/100</f>
        <v>0.41900000000000004</v>
      </c>
      <c r="Q187" s="7">
        <f>O187*P187*J187</f>
        <v>8.57498505134538</v>
      </c>
      <c r="R187" s="168">
        <f>Q187*(SQRT(L187/28))*100</f>
        <v>1024.906745798275</v>
      </c>
      <c r="S187" s="172">
        <f>R187/(G187+(((M187*3)+3)*20))</f>
        <v>5.693926365545972</v>
      </c>
      <c r="T187" s="10"/>
      <c r="U187" s="5">
        <v>2</v>
      </c>
      <c r="X187" s="5">
        <v>2</v>
      </c>
      <c r="AB187" s="176">
        <f>S187/3.5</f>
        <v>1.6268361044417063</v>
      </c>
    </row>
    <row r="188" spans="1:28" ht="12" customHeight="1">
      <c r="A188" s="6">
        <v>23.2</v>
      </c>
      <c r="B188" s="6" t="s">
        <v>971</v>
      </c>
      <c r="C188" s="6" t="s">
        <v>242</v>
      </c>
      <c r="D188" s="6">
        <v>8</v>
      </c>
      <c r="E188" s="6">
        <v>10</v>
      </c>
      <c r="F188" s="6">
        <f>11*1.25</f>
        <v>13.75</v>
      </c>
      <c r="G188" s="6">
        <v>140</v>
      </c>
      <c r="H188" s="6">
        <v>5</v>
      </c>
      <c r="I188" s="7">
        <f>(T188*$T$23)+(U188*$U$23)+(V188*$V$23)+(W188*$W$23)+(X188*$X$23)+(Y188*$Y$23)+(Z188*$Z$23)+(AA188*$AA$23)</f>
        <v>5.5</v>
      </c>
      <c r="J188" s="8">
        <f>H188+I188</f>
        <v>10.5</v>
      </c>
      <c r="K188" s="6">
        <v>9</v>
      </c>
      <c r="L188" s="6">
        <v>32</v>
      </c>
      <c r="M188" s="6">
        <v>2</v>
      </c>
      <c r="N188" s="9">
        <f>(((10-(((E188*3)+K188)/4))*5)+50)/100</f>
        <v>0.5125</v>
      </c>
      <c r="O188" s="7">
        <f>F188/(N188*7.85)</f>
        <v>3.4177411837812652</v>
      </c>
      <c r="P188" s="9">
        <f>(((D188-8.62)*5)+50)/100</f>
        <v>0.4690000000000001</v>
      </c>
      <c r="Q188" s="7">
        <f>O188*P188*J188</f>
        <v>16.830666459530843</v>
      </c>
      <c r="R188" s="168">
        <f>Q188*(SQRT(L188/28))*100</f>
        <v>1799.2739280752</v>
      </c>
      <c r="S188" s="172">
        <f>R188/(G188+(((M188*3)+3)*20))</f>
        <v>5.622731025235</v>
      </c>
      <c r="T188" s="10"/>
      <c r="V188" s="5">
        <v>2</v>
      </c>
      <c r="X188" s="5">
        <v>1</v>
      </c>
      <c r="Z188" s="5">
        <v>1</v>
      </c>
      <c r="AB188" s="176">
        <f>S188/6.2</f>
        <v>0.9068921008443548</v>
      </c>
    </row>
    <row r="189" spans="1:28" ht="12" customHeight="1">
      <c r="A189" s="6">
        <v>23.3</v>
      </c>
      <c r="B189" s="6" t="s">
        <v>971</v>
      </c>
      <c r="C189" s="6" t="s">
        <v>231</v>
      </c>
      <c r="D189" s="6">
        <v>17</v>
      </c>
      <c r="E189" s="6">
        <v>13</v>
      </c>
      <c r="F189" s="6">
        <f>28*1.25</f>
        <v>35</v>
      </c>
      <c r="G189" s="6">
        <v>330</v>
      </c>
      <c r="H189" s="6">
        <v>11</v>
      </c>
      <c r="I189" s="7">
        <f>(T189*$T$23)+(U189*$U$23)+(V189*$V$23)+(W189*$W$23)+(X189*$X$23)+(Y189*$Y$23)+(Z189*$Z$23)+(AA189*$AA$23)</f>
        <v>6.55</v>
      </c>
      <c r="J189" s="8">
        <f>H189+I189</f>
        <v>17.55</v>
      </c>
      <c r="K189" s="6">
        <v>13</v>
      </c>
      <c r="L189" s="6">
        <v>40</v>
      </c>
      <c r="M189" s="6">
        <v>4</v>
      </c>
      <c r="N189" s="9">
        <f>(((10-(((E189*3)+K189)/4))*5)+50)/100</f>
        <v>0.35</v>
      </c>
      <c r="O189" s="7">
        <f>F189/(N189*7.85)</f>
        <v>12.738853503184716</v>
      </c>
      <c r="P189" s="9">
        <f>(((D189-8.62)*5)+50)/100</f>
        <v>0.919</v>
      </c>
      <c r="Q189" s="7">
        <f>O189*P189*J189</f>
        <v>205.45796178343954</v>
      </c>
      <c r="R189" s="168">
        <f>Q189*(SQRT(L189/28))*100</f>
        <v>24556.923393909943</v>
      </c>
      <c r="S189" s="172">
        <f>R189/(G189+(((M189*3)+3)*20))</f>
        <v>38.97924348239673</v>
      </c>
      <c r="T189" s="10"/>
      <c r="U189" s="5">
        <v>3</v>
      </c>
      <c r="V189" s="5">
        <v>1</v>
      </c>
      <c r="W189" s="5">
        <v>2</v>
      </c>
      <c r="X189" s="5">
        <v>1</v>
      </c>
      <c r="Z189" s="5">
        <v>1</v>
      </c>
      <c r="AB189" s="176">
        <f>S189/30.8</f>
        <v>1.265559853324569</v>
      </c>
    </row>
    <row r="190" spans="1:29" ht="12" customHeight="1">
      <c r="A190" s="6">
        <v>24.1</v>
      </c>
      <c r="B190" s="6" t="s">
        <v>972</v>
      </c>
      <c r="C190" s="6" t="s">
        <v>248</v>
      </c>
      <c r="D190" s="6">
        <v>5</v>
      </c>
      <c r="E190" s="6">
        <v>4</v>
      </c>
      <c r="F190" s="6">
        <v>11</v>
      </c>
      <c r="G190" s="6">
        <v>60</v>
      </c>
      <c r="H190" s="6">
        <v>9</v>
      </c>
      <c r="I190" s="7">
        <f>(T190*$T$23)+(U190*$U$23)+(V190*$V$23)+(W190*$W$23)+(X190*$X$23)+(Y190*$Y$23)+(Z190*$Z$23)+(AA190*$AA$23)</f>
        <v>1.45</v>
      </c>
      <c r="J190" s="8">
        <f>H190+I190</f>
        <v>10.45</v>
      </c>
      <c r="K190" s="6">
        <v>8</v>
      </c>
      <c r="L190" s="6">
        <v>24</v>
      </c>
      <c r="M190" s="6">
        <v>1</v>
      </c>
      <c r="N190" s="9">
        <f>(((10-(((E190*3)+K190)/4))*5)+50)/100</f>
        <v>0.75</v>
      </c>
      <c r="O190" s="7">
        <f>F190/(N190*7.85)</f>
        <v>1.8683651804670915</v>
      </c>
      <c r="P190" s="9">
        <f>(((D190-8.62)*5)+50)/100</f>
        <v>0.31900000000000006</v>
      </c>
      <c r="Q190" s="7">
        <f>O190*P190*J190</f>
        <v>6.228288747346074</v>
      </c>
      <c r="R190" s="168">
        <f>Q190*(SQRT(L190/28))*100</f>
        <v>576.6274909480202</v>
      </c>
      <c r="S190" s="172">
        <f>R190/(G190+(((M190*3)+3)*20))</f>
        <v>3.2034860608223346</v>
      </c>
      <c r="T190" s="10"/>
      <c r="U190" s="5">
        <v>2</v>
      </c>
      <c r="V190" s="5">
        <v>1</v>
      </c>
      <c r="X190" s="5">
        <v>1</v>
      </c>
      <c r="AB190" s="176">
        <f>S190/3.5</f>
        <v>0.9152817316635241</v>
      </c>
      <c r="AC190" s="3"/>
    </row>
    <row r="191" spans="1:29" ht="12" customHeight="1">
      <c r="A191" s="6">
        <v>24.2</v>
      </c>
      <c r="B191" s="6" t="s">
        <v>972</v>
      </c>
      <c r="C191" s="6" t="s">
        <v>257</v>
      </c>
      <c r="D191" s="6">
        <v>10</v>
      </c>
      <c r="E191" s="6">
        <v>10</v>
      </c>
      <c r="F191" s="6">
        <v>16</v>
      </c>
      <c r="G191" s="6">
        <v>90</v>
      </c>
      <c r="H191" s="6">
        <v>6</v>
      </c>
      <c r="I191" s="7">
        <f>(T191*$T$23)+(U191*$U$23)+(V191*$V$23)+(W191*$W$23)+(X191*$X$23)+(Y191*$Y$23)+(Z191*$Z$23)+(AA191*$AA$23)</f>
        <v>1.6</v>
      </c>
      <c r="J191" s="8">
        <f>H191+I191</f>
        <v>7.6</v>
      </c>
      <c r="K191" s="6">
        <v>10</v>
      </c>
      <c r="L191" s="6">
        <v>40</v>
      </c>
      <c r="M191" s="6">
        <v>2</v>
      </c>
      <c r="N191" s="9">
        <f>(((10-(((E191*3)+K191)/4))*5)+50)/100</f>
        <v>0.5</v>
      </c>
      <c r="O191" s="7">
        <f>F191/(N191*7.85)</f>
        <v>4.076433121019108</v>
      </c>
      <c r="P191" s="9">
        <f>(((D191-8.62)*5)+50)/100</f>
        <v>0.5690000000000001</v>
      </c>
      <c r="Q191" s="7">
        <f>O191*P191*J191</f>
        <v>17.628127388535034</v>
      </c>
      <c r="R191" s="168">
        <f>Q191*(SQRT(L191/28))*100</f>
        <v>2106.9642183768265</v>
      </c>
      <c r="S191" s="172">
        <f>R191/(G191+(((M191*3)+3)*20))</f>
        <v>7.8035711791734315</v>
      </c>
      <c r="T191" s="10"/>
      <c r="U191" s="5">
        <v>1</v>
      </c>
      <c r="W191" s="5">
        <v>1</v>
      </c>
      <c r="X191" s="5">
        <v>1</v>
      </c>
      <c r="AB191" s="176">
        <f>S191/6.2</f>
        <v>1.2586405127699083</v>
      </c>
      <c r="AC191" s="3"/>
    </row>
    <row r="192" spans="1:29" ht="12" customHeight="1">
      <c r="A192" s="6">
        <v>24.3</v>
      </c>
      <c r="B192" s="6" t="s">
        <v>972</v>
      </c>
      <c r="C192" s="6" t="s">
        <v>258</v>
      </c>
      <c r="D192" s="6">
        <v>12</v>
      </c>
      <c r="E192" s="6">
        <v>12</v>
      </c>
      <c r="F192" s="6">
        <v>25</v>
      </c>
      <c r="G192" s="6">
        <v>210</v>
      </c>
      <c r="H192" s="6">
        <v>10</v>
      </c>
      <c r="I192" s="7">
        <f>(T192*$T$23)+(U192*$U$23)+(V192*$V$23)+(W192*$W$23)+(X192*$X$23)+(Y192*$Y$23)+(Z192*$Z$23)+(AA192*$AA$23)</f>
        <v>1.6</v>
      </c>
      <c r="J192" s="8">
        <f>H192+I192</f>
        <v>11.6</v>
      </c>
      <c r="K192" s="6">
        <v>14</v>
      </c>
      <c r="L192" s="6">
        <v>32</v>
      </c>
      <c r="M192" s="6">
        <v>3</v>
      </c>
      <c r="N192" s="9">
        <f>(((10-(((E192*3)+K192)/4))*5)+50)/100</f>
        <v>0.375</v>
      </c>
      <c r="O192" s="7">
        <f>F192/(N192*7.85)</f>
        <v>8.492569002123144</v>
      </c>
      <c r="P192" s="9">
        <f>(((D192-8.62)*5)+50)/100</f>
        <v>0.669</v>
      </c>
      <c r="Q192" s="7">
        <f>O192*P192*J192</f>
        <v>65.90573248407645</v>
      </c>
      <c r="R192" s="168">
        <f>Q192*(SQRT(L192/28))*100</f>
        <v>7045.619165136914</v>
      </c>
      <c r="S192" s="172">
        <f>R192/(G192+(((M192*3)+3)*20))</f>
        <v>15.656931478082031</v>
      </c>
      <c r="T192" s="10">
        <v>1</v>
      </c>
      <c r="U192" s="5">
        <v>1</v>
      </c>
      <c r="V192" s="5">
        <v>1</v>
      </c>
      <c r="W192" s="5">
        <v>1</v>
      </c>
      <c r="X192" s="5">
        <v>1</v>
      </c>
      <c r="AB192" s="176">
        <f>S192/11.4</f>
        <v>1.3734150419370201</v>
      </c>
      <c r="AC192" s="3"/>
    </row>
    <row r="193" spans="1:29" ht="12" customHeight="1">
      <c r="A193" s="6">
        <v>24.4</v>
      </c>
      <c r="B193" s="6" t="s">
        <v>972</v>
      </c>
      <c r="C193" s="6" t="s">
        <v>245</v>
      </c>
      <c r="D193" s="6">
        <v>14</v>
      </c>
      <c r="E193" s="6">
        <v>10</v>
      </c>
      <c r="F193" s="6">
        <v>30</v>
      </c>
      <c r="G193" s="6">
        <v>270</v>
      </c>
      <c r="H193" s="6">
        <v>11</v>
      </c>
      <c r="I193" s="7">
        <f>(T193*$T$23)+(U193*$U$23)+(V193*$V$23)+(W193*$W$23)+(X193*$X$23)+(Y193*$Y$23)+(Z193*$Z$23)+(AA193*$AA$23)</f>
        <v>3.2</v>
      </c>
      <c r="J193" s="8">
        <f>H193+I193</f>
        <v>14.2</v>
      </c>
      <c r="K193" s="6">
        <v>14</v>
      </c>
      <c r="L193" s="6">
        <v>40</v>
      </c>
      <c r="M193" s="6">
        <v>4</v>
      </c>
      <c r="N193" s="9">
        <f>(((10-(((E193*3)+K193)/4))*5)+50)/100</f>
        <v>0.45</v>
      </c>
      <c r="O193" s="7">
        <f>F193/(N193*7.85)</f>
        <v>8.492569002123142</v>
      </c>
      <c r="P193" s="9">
        <f>(((D193-8.62)*5)+50)/100</f>
        <v>0.769</v>
      </c>
      <c r="Q193" s="7">
        <f>O193*P193*J193</f>
        <v>92.7371549893843</v>
      </c>
      <c r="R193" s="168">
        <f>Q193*(SQRT(L193/28))*100</f>
        <v>11084.210079158991</v>
      </c>
      <c r="S193" s="172">
        <f>R193/(G193+(((M193*3)+3)*20))</f>
        <v>19.445982595015774</v>
      </c>
      <c r="T193" s="10">
        <v>1</v>
      </c>
      <c r="U193" s="5">
        <v>2</v>
      </c>
      <c r="V193" s="5">
        <v>1</v>
      </c>
      <c r="W193" s="5">
        <v>4</v>
      </c>
      <c r="X193" s="5">
        <v>1</v>
      </c>
      <c r="AB193" s="176">
        <f>S193/30.8</f>
        <v>0.631363071266746</v>
      </c>
      <c r="AC193" s="3"/>
    </row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</sheetData>
  <printOptions/>
  <pageMargins left="0.5511811023622047" right="0.5511811023622047" top="0.5511811023622047" bottom="0.5511811023622047" header="0.5118110236220472" footer="0.5118110236220472"/>
  <pageSetup fitToHeight="0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59"/>
  <sheetViews>
    <sheetView showGridLines="0" workbookViewId="0" topLeftCell="A1">
      <pane xSplit="3" ySplit="24" topLeftCell="D25" activePane="bottomRight" state="frozen"/>
      <selection pane="topLeft" activeCell="Y24" sqref="Y24"/>
      <selection pane="topRight" activeCell="Y24" sqref="Y24"/>
      <selection pane="bottomLeft" activeCell="Y24" sqref="Y24"/>
      <selection pane="bottomRight" activeCell="A24" sqref="A24"/>
    </sheetView>
  </sheetViews>
  <sheetFormatPr defaultColWidth="9.140625" defaultRowHeight="12.75"/>
  <cols>
    <col min="1" max="2" width="5.140625" style="5" bestFit="1" customWidth="1"/>
    <col min="3" max="3" width="13.140625" style="5" bestFit="1" customWidth="1"/>
    <col min="4" max="4" width="4.140625" style="5" hidden="1" customWidth="1"/>
    <col min="5" max="5" width="3.7109375" style="5" hidden="1" customWidth="1"/>
    <col min="6" max="6" width="5.28125" style="5" hidden="1" customWidth="1"/>
    <col min="7" max="7" width="3.57421875" style="5" hidden="1" customWidth="1"/>
    <col min="8" max="8" width="5.57421875" style="5" hidden="1" customWidth="1"/>
    <col min="9" max="9" width="5.8515625" style="12" hidden="1" customWidth="1"/>
    <col min="10" max="10" width="4.57421875" style="13" hidden="1" customWidth="1"/>
    <col min="11" max="11" width="3.8515625" style="5" hidden="1" customWidth="1"/>
    <col min="12" max="12" width="4.7109375" style="5" hidden="1" customWidth="1"/>
    <col min="13" max="13" width="4.140625" style="5" hidden="1" customWidth="1"/>
    <col min="14" max="14" width="4.28125" style="14" hidden="1" customWidth="1"/>
    <col min="15" max="15" width="4.8515625" style="12" hidden="1" customWidth="1"/>
    <col min="16" max="16" width="4.57421875" style="14" hidden="1" customWidth="1"/>
    <col min="17" max="17" width="5.7109375" style="12" bestFit="1" customWidth="1"/>
    <col min="18" max="18" width="5.7109375" style="15" bestFit="1" customWidth="1"/>
    <col min="19" max="19" width="7.28125" style="13" customWidth="1"/>
    <col min="20" max="20" width="10.28125" style="5" hidden="1" customWidth="1"/>
    <col min="21" max="21" width="11.8515625" style="5" hidden="1" customWidth="1"/>
    <col min="22" max="22" width="11.421875" style="5" hidden="1" customWidth="1"/>
    <col min="23" max="23" width="13.8515625" style="5" hidden="1" customWidth="1"/>
    <col min="24" max="25" width="10.8515625" style="5" hidden="1" customWidth="1"/>
    <col min="26" max="26" width="11.8515625" style="5" hidden="1" customWidth="1"/>
    <col min="27" max="27" width="12.00390625" style="5" hidden="1" customWidth="1"/>
    <col min="28" max="28" width="6.7109375" style="1" bestFit="1" customWidth="1"/>
    <col min="29" max="29" width="3.57421875" style="1" customWidth="1"/>
    <col min="30" max="30" width="9.140625" style="20" customWidth="1"/>
    <col min="31" max="31" width="4.421875" style="19" customWidth="1"/>
    <col min="32" max="33" width="4.421875" style="5" hidden="1" customWidth="1"/>
    <col min="34" max="34" width="4.421875" style="1" hidden="1" customWidth="1"/>
    <col min="35" max="35" width="7.421875" style="1" customWidth="1"/>
    <col min="36" max="47" width="7.7109375" style="1" customWidth="1"/>
    <col min="48" max="16384" width="9.140625" style="1" customWidth="1"/>
  </cols>
  <sheetData>
    <row r="1" spans="1:33" ht="12.75" hidden="1">
      <c r="A1" s="1"/>
      <c r="B1" s="1"/>
      <c r="C1" s="1"/>
      <c r="D1" s="1"/>
      <c r="E1" s="1"/>
      <c r="F1" s="1"/>
      <c r="G1" s="1"/>
      <c r="H1" s="1"/>
      <c r="I1" s="2"/>
      <c r="J1" s="3"/>
      <c r="K1" s="1"/>
      <c r="L1" s="1"/>
      <c r="M1" s="1"/>
      <c r="N1" s="4"/>
      <c r="O1" s="2"/>
      <c r="P1" s="4"/>
      <c r="Q1" s="2"/>
      <c r="R1" s="166"/>
      <c r="S1" s="170"/>
      <c r="V1" s="5" t="s">
        <v>142</v>
      </c>
      <c r="AB1" s="174"/>
      <c r="AE1" s="57"/>
      <c r="AF1" s="1"/>
      <c r="AG1" s="1"/>
    </row>
    <row r="2" spans="1:33" ht="12.75" hidden="1">
      <c r="A2" s="1"/>
      <c r="B2" s="1"/>
      <c r="C2" s="1"/>
      <c r="D2" s="1"/>
      <c r="E2" s="1"/>
      <c r="F2" s="1"/>
      <c r="G2" s="1"/>
      <c r="H2" s="1"/>
      <c r="I2" s="2"/>
      <c r="J2" s="3"/>
      <c r="K2" s="1"/>
      <c r="L2" s="1"/>
      <c r="M2" s="1"/>
      <c r="N2" s="4"/>
      <c r="O2" s="2"/>
      <c r="P2" s="4"/>
      <c r="Q2" s="2"/>
      <c r="R2" s="166"/>
      <c r="S2" s="170"/>
      <c r="V2" s="5" t="s">
        <v>148</v>
      </c>
      <c r="AB2" s="174"/>
      <c r="AE2" s="57"/>
      <c r="AF2" s="1"/>
      <c r="AG2" s="1"/>
    </row>
    <row r="3" spans="1:33" ht="12.75" hidden="1">
      <c r="A3" s="1"/>
      <c r="B3" s="1"/>
      <c r="C3" s="1"/>
      <c r="D3" s="1"/>
      <c r="E3" s="1"/>
      <c r="F3" s="1"/>
      <c r="G3" s="1"/>
      <c r="H3" s="1"/>
      <c r="I3" s="2"/>
      <c r="J3" s="3"/>
      <c r="K3" s="1"/>
      <c r="L3" s="1"/>
      <c r="M3" s="1"/>
      <c r="N3" s="4"/>
      <c r="O3" s="2"/>
      <c r="P3" s="4"/>
      <c r="Q3" s="2"/>
      <c r="R3" s="166"/>
      <c r="S3" s="170"/>
      <c r="V3" s="5" t="s">
        <v>146</v>
      </c>
      <c r="AB3" s="174"/>
      <c r="AE3" s="57"/>
      <c r="AF3" s="1"/>
      <c r="AG3" s="1"/>
    </row>
    <row r="4" spans="1:33" ht="12.75" hidden="1">
      <c r="A4" s="1"/>
      <c r="B4" s="1"/>
      <c r="C4" s="1"/>
      <c r="D4" s="1"/>
      <c r="E4" s="1"/>
      <c r="F4" s="1"/>
      <c r="G4" s="1"/>
      <c r="H4" s="1"/>
      <c r="I4" s="2"/>
      <c r="J4" s="3"/>
      <c r="K4" s="1"/>
      <c r="L4" s="1"/>
      <c r="M4" s="1"/>
      <c r="N4" s="4"/>
      <c r="O4" s="2"/>
      <c r="P4" s="4"/>
      <c r="Q4" s="2"/>
      <c r="R4" s="166"/>
      <c r="S4" s="170"/>
      <c r="V4" s="5" t="s">
        <v>98</v>
      </c>
      <c r="AB4" s="174"/>
      <c r="AE4" s="57"/>
      <c r="AF4" s="1"/>
      <c r="AG4" s="1"/>
    </row>
    <row r="5" spans="1:33" ht="12.75" hidden="1">
      <c r="A5" s="1"/>
      <c r="B5" s="1"/>
      <c r="C5" s="1"/>
      <c r="D5" s="1"/>
      <c r="E5" s="1"/>
      <c r="F5" s="1"/>
      <c r="G5" s="1"/>
      <c r="H5" s="1"/>
      <c r="I5" s="2"/>
      <c r="J5" s="3"/>
      <c r="K5" s="1"/>
      <c r="L5" s="1"/>
      <c r="M5" s="1"/>
      <c r="N5" s="4"/>
      <c r="O5" s="2"/>
      <c r="P5" s="4"/>
      <c r="Q5" s="2"/>
      <c r="R5" s="166"/>
      <c r="S5" s="170"/>
      <c r="V5" s="5" t="s">
        <v>268</v>
      </c>
      <c r="AB5" s="174"/>
      <c r="AE5" s="57"/>
      <c r="AF5" s="1"/>
      <c r="AG5" s="1"/>
    </row>
    <row r="6" spans="1:33" ht="12.75" hidden="1">
      <c r="A6" s="1"/>
      <c r="B6" s="1"/>
      <c r="C6" s="1"/>
      <c r="D6" s="1"/>
      <c r="E6" s="1"/>
      <c r="F6" s="1"/>
      <c r="G6" s="1"/>
      <c r="H6" s="1"/>
      <c r="I6" s="2"/>
      <c r="J6" s="3"/>
      <c r="K6" s="1"/>
      <c r="L6" s="1"/>
      <c r="M6" s="1"/>
      <c r="N6" s="4"/>
      <c r="O6" s="2"/>
      <c r="P6" s="4"/>
      <c r="Q6" s="2"/>
      <c r="R6" s="166"/>
      <c r="S6" s="170"/>
      <c r="V6" s="5" t="s">
        <v>182</v>
      </c>
      <c r="AB6" s="174"/>
      <c r="AE6" s="57"/>
      <c r="AF6" s="1"/>
      <c r="AG6" s="1"/>
    </row>
    <row r="7" spans="1:33" ht="12.75" hidden="1">
      <c r="A7" s="1"/>
      <c r="B7" s="1"/>
      <c r="C7" s="1"/>
      <c r="D7" s="1"/>
      <c r="E7" s="1"/>
      <c r="F7" s="1"/>
      <c r="G7" s="1"/>
      <c r="H7" s="1"/>
      <c r="I7" s="2"/>
      <c r="J7" s="3"/>
      <c r="K7" s="1"/>
      <c r="L7" s="1"/>
      <c r="M7" s="1"/>
      <c r="N7" s="4"/>
      <c r="O7" s="2"/>
      <c r="P7" s="4"/>
      <c r="Q7" s="2"/>
      <c r="R7" s="166"/>
      <c r="S7" s="170"/>
      <c r="V7" s="5" t="s">
        <v>222</v>
      </c>
      <c r="W7" s="5" t="s">
        <v>185</v>
      </c>
      <c r="AB7" s="174"/>
      <c r="AE7" s="57"/>
      <c r="AF7" s="1"/>
      <c r="AG7" s="1"/>
    </row>
    <row r="8" spans="1:33" ht="12.75" hidden="1">
      <c r="A8" s="1"/>
      <c r="B8" s="1"/>
      <c r="C8" s="1"/>
      <c r="D8" s="1"/>
      <c r="E8" s="1"/>
      <c r="F8" s="1"/>
      <c r="G8" s="1"/>
      <c r="H8" s="1"/>
      <c r="I8" s="2"/>
      <c r="J8" s="3"/>
      <c r="K8" s="1"/>
      <c r="L8" s="1"/>
      <c r="M8" s="1"/>
      <c r="N8" s="4"/>
      <c r="O8" s="2"/>
      <c r="P8" s="4"/>
      <c r="Q8" s="2"/>
      <c r="R8" s="166"/>
      <c r="S8" s="170"/>
      <c r="V8" s="5" t="s">
        <v>267</v>
      </c>
      <c r="W8" s="5" t="s">
        <v>269</v>
      </c>
      <c r="AB8" s="174"/>
      <c r="AE8" s="57"/>
      <c r="AF8" s="1"/>
      <c r="AG8" s="1"/>
    </row>
    <row r="9" spans="1:33" ht="12.75" hidden="1">
      <c r="A9" s="1"/>
      <c r="B9" s="1"/>
      <c r="C9" s="1"/>
      <c r="D9" s="1"/>
      <c r="E9" s="1"/>
      <c r="F9" s="1"/>
      <c r="G9" s="1"/>
      <c r="H9" s="1"/>
      <c r="I9" s="2"/>
      <c r="J9" s="3"/>
      <c r="K9" s="1"/>
      <c r="L9" s="1"/>
      <c r="M9" s="1"/>
      <c r="N9" s="4"/>
      <c r="O9" s="2"/>
      <c r="P9" s="4"/>
      <c r="Q9" s="2"/>
      <c r="R9" s="166"/>
      <c r="S9" s="170"/>
      <c r="V9" s="5" t="s">
        <v>153</v>
      </c>
      <c r="W9" s="5" t="s">
        <v>205</v>
      </c>
      <c r="AB9" s="174"/>
      <c r="AE9" s="57"/>
      <c r="AF9" s="1"/>
      <c r="AG9" s="1"/>
    </row>
    <row r="10" spans="1:33" ht="12.75" hidden="1">
      <c r="A10" s="1"/>
      <c r="B10" s="1"/>
      <c r="C10" s="1"/>
      <c r="D10" s="1"/>
      <c r="E10" s="1"/>
      <c r="F10" s="1"/>
      <c r="G10" s="1"/>
      <c r="H10" s="1"/>
      <c r="I10" s="2"/>
      <c r="J10" s="3"/>
      <c r="K10" s="1"/>
      <c r="L10" s="1"/>
      <c r="M10" s="1"/>
      <c r="N10" s="4"/>
      <c r="O10" s="2"/>
      <c r="P10" s="4"/>
      <c r="Q10" s="2"/>
      <c r="R10" s="166"/>
      <c r="S10" s="170"/>
      <c r="V10" s="5" t="s">
        <v>102</v>
      </c>
      <c r="W10" s="5" t="s">
        <v>218</v>
      </c>
      <c r="AB10" s="174"/>
      <c r="AE10" s="57"/>
      <c r="AF10" s="1"/>
      <c r="AG10" s="1"/>
    </row>
    <row r="11" spans="1:33" ht="12.75" hidden="1">
      <c r="A11" s="1"/>
      <c r="B11" s="1"/>
      <c r="C11" s="1"/>
      <c r="D11" s="1"/>
      <c r="E11" s="1"/>
      <c r="F11" s="1"/>
      <c r="G11" s="1"/>
      <c r="H11" s="1"/>
      <c r="I11" s="2"/>
      <c r="J11" s="3"/>
      <c r="K11" s="1"/>
      <c r="L11" s="1"/>
      <c r="M11" s="1"/>
      <c r="N11" s="4"/>
      <c r="O11" s="2"/>
      <c r="P11" s="4"/>
      <c r="Q11" s="2"/>
      <c r="R11" s="166"/>
      <c r="S11" s="170"/>
      <c r="V11" s="5" t="s">
        <v>144</v>
      </c>
      <c r="W11" s="5" t="s">
        <v>151</v>
      </c>
      <c r="X11" s="5" t="s">
        <v>270</v>
      </c>
      <c r="AB11" s="174"/>
      <c r="AE11" s="57"/>
      <c r="AF11" s="1"/>
      <c r="AG11" s="1"/>
    </row>
    <row r="12" spans="1:33" ht="12.75" hidden="1">
      <c r="A12" s="1"/>
      <c r="B12" s="1"/>
      <c r="C12" s="1"/>
      <c r="D12" s="1"/>
      <c r="E12" s="1"/>
      <c r="F12" s="1"/>
      <c r="G12" s="1"/>
      <c r="H12" s="1"/>
      <c r="I12" s="2"/>
      <c r="J12" s="3"/>
      <c r="K12" s="1"/>
      <c r="L12" s="1"/>
      <c r="M12" s="1"/>
      <c r="N12" s="4"/>
      <c r="O12" s="2"/>
      <c r="P12" s="4"/>
      <c r="Q12" s="2"/>
      <c r="R12" s="166"/>
      <c r="S12" s="170"/>
      <c r="U12" s="5" t="s">
        <v>158</v>
      </c>
      <c r="V12" s="5" t="s">
        <v>225</v>
      </c>
      <c r="W12" s="5" t="s">
        <v>103</v>
      </c>
      <c r="X12" s="5" t="s">
        <v>263</v>
      </c>
      <c r="AB12" s="174"/>
      <c r="AE12" s="57"/>
      <c r="AF12" s="1"/>
      <c r="AG12" s="1"/>
    </row>
    <row r="13" spans="1:33" ht="12.75" hidden="1">
      <c r="A13" s="1"/>
      <c r="B13" s="1"/>
      <c r="C13" s="1"/>
      <c r="D13" s="1"/>
      <c r="E13" s="1"/>
      <c r="F13" s="1"/>
      <c r="G13" s="1"/>
      <c r="H13" s="1"/>
      <c r="I13" s="2"/>
      <c r="J13" s="3"/>
      <c r="K13" s="1"/>
      <c r="L13" s="1"/>
      <c r="M13" s="1"/>
      <c r="N13" s="4"/>
      <c r="O13" s="2"/>
      <c r="P13" s="4"/>
      <c r="Q13" s="2"/>
      <c r="R13" s="166"/>
      <c r="S13" s="170"/>
      <c r="U13" s="5" t="s">
        <v>137</v>
      </c>
      <c r="V13" s="5" t="s">
        <v>204</v>
      </c>
      <c r="W13" s="5" t="s">
        <v>261</v>
      </c>
      <c r="X13" s="5" t="s">
        <v>161</v>
      </c>
      <c r="Y13" s="1"/>
      <c r="AB13" s="174"/>
      <c r="AE13" s="57"/>
      <c r="AF13" s="1"/>
      <c r="AG13" s="1"/>
    </row>
    <row r="14" spans="1:33" ht="12.75" hidden="1">
      <c r="A14" s="1"/>
      <c r="B14" s="1"/>
      <c r="C14" s="1"/>
      <c r="D14" s="1"/>
      <c r="E14" s="1"/>
      <c r="F14" s="1"/>
      <c r="G14" s="1"/>
      <c r="H14" s="1"/>
      <c r="I14" s="2"/>
      <c r="J14" s="3"/>
      <c r="K14" s="1"/>
      <c r="L14" s="1"/>
      <c r="M14" s="1"/>
      <c r="N14" s="4"/>
      <c r="O14" s="2"/>
      <c r="P14" s="4"/>
      <c r="Q14" s="2"/>
      <c r="R14" s="166"/>
      <c r="S14" s="170"/>
      <c r="U14" s="5" t="s">
        <v>265</v>
      </c>
      <c r="V14" s="5" t="s">
        <v>154</v>
      </c>
      <c r="W14" s="5" t="s">
        <v>176</v>
      </c>
      <c r="X14" s="5" t="s">
        <v>203</v>
      </c>
      <c r="Y14" s="1"/>
      <c r="AB14" s="174"/>
      <c r="AE14" s="57"/>
      <c r="AF14" s="1"/>
      <c r="AG14" s="1"/>
    </row>
    <row r="15" spans="1:33" ht="12.75" hidden="1">
      <c r="A15" s="1"/>
      <c r="B15" s="1"/>
      <c r="C15" s="1"/>
      <c r="D15" s="1"/>
      <c r="E15" s="1"/>
      <c r="F15" s="1"/>
      <c r="G15" s="1"/>
      <c r="H15" s="1"/>
      <c r="I15" s="2"/>
      <c r="J15" s="3"/>
      <c r="K15" s="1"/>
      <c r="L15" s="1"/>
      <c r="M15" s="1"/>
      <c r="N15" s="4"/>
      <c r="O15" s="2"/>
      <c r="P15" s="4"/>
      <c r="Q15" s="2"/>
      <c r="R15" s="166"/>
      <c r="S15" s="170"/>
      <c r="U15" s="5" t="s">
        <v>266</v>
      </c>
      <c r="V15" s="5" t="s">
        <v>111</v>
      </c>
      <c r="W15" s="5" t="s">
        <v>159</v>
      </c>
      <c r="X15" s="5" t="s">
        <v>189</v>
      </c>
      <c r="Y15" s="5" t="s">
        <v>271</v>
      </c>
      <c r="AB15" s="174"/>
      <c r="AE15" s="57"/>
      <c r="AF15" s="1"/>
      <c r="AG15" s="1"/>
    </row>
    <row r="16" spans="1:33" ht="12.75" hidden="1">
      <c r="A16" s="1"/>
      <c r="B16" s="1"/>
      <c r="C16" s="1"/>
      <c r="D16" s="1"/>
      <c r="E16" s="1"/>
      <c r="F16" s="1"/>
      <c r="G16" s="1"/>
      <c r="H16" s="1"/>
      <c r="I16" s="2"/>
      <c r="J16" s="3"/>
      <c r="K16" s="1"/>
      <c r="L16" s="1"/>
      <c r="M16" s="1"/>
      <c r="N16" s="4"/>
      <c r="O16" s="2"/>
      <c r="P16" s="4"/>
      <c r="Q16" s="2"/>
      <c r="R16" s="166"/>
      <c r="S16" s="170"/>
      <c r="U16" s="5" t="s">
        <v>274</v>
      </c>
      <c r="V16" s="5" t="s">
        <v>139</v>
      </c>
      <c r="W16" s="5" t="s">
        <v>262</v>
      </c>
      <c r="X16" s="5" t="s">
        <v>138</v>
      </c>
      <c r="Y16" s="5" t="s">
        <v>97</v>
      </c>
      <c r="AB16" s="174"/>
      <c r="AE16" s="57"/>
      <c r="AF16" s="1"/>
      <c r="AG16" s="1"/>
    </row>
    <row r="17" spans="1:33" ht="12.75" hidden="1">
      <c r="A17" s="1"/>
      <c r="B17" s="1"/>
      <c r="C17" s="1"/>
      <c r="D17" s="1"/>
      <c r="E17" s="1"/>
      <c r="F17" s="1"/>
      <c r="G17" s="1"/>
      <c r="H17" s="1"/>
      <c r="I17" s="2"/>
      <c r="J17" s="3"/>
      <c r="K17" s="1"/>
      <c r="L17" s="1"/>
      <c r="M17" s="1"/>
      <c r="N17" s="4"/>
      <c r="O17" s="2"/>
      <c r="P17" s="4"/>
      <c r="Q17" s="2"/>
      <c r="R17" s="166"/>
      <c r="S17" s="170"/>
      <c r="U17" s="5" t="s">
        <v>219</v>
      </c>
      <c r="V17" s="5" t="s">
        <v>135</v>
      </c>
      <c r="W17" s="5" t="s">
        <v>163</v>
      </c>
      <c r="X17" s="5" t="s">
        <v>110</v>
      </c>
      <c r="Y17" s="5" t="s">
        <v>226</v>
      </c>
      <c r="AB17" s="174"/>
      <c r="AE17" s="57"/>
      <c r="AF17" s="1"/>
      <c r="AG17" s="1"/>
    </row>
    <row r="18" spans="1:33" ht="12.75" hidden="1">
      <c r="A18" s="1"/>
      <c r="B18" s="1"/>
      <c r="C18" s="1"/>
      <c r="D18" s="1"/>
      <c r="E18" s="1"/>
      <c r="F18" s="1"/>
      <c r="G18" s="1"/>
      <c r="H18" s="1"/>
      <c r="I18" s="2"/>
      <c r="J18" s="3"/>
      <c r="K18" s="1"/>
      <c r="L18" s="1"/>
      <c r="M18" s="1"/>
      <c r="N18" s="4"/>
      <c r="O18" s="2"/>
      <c r="P18" s="4"/>
      <c r="Q18" s="2"/>
      <c r="R18" s="166"/>
      <c r="S18" s="170"/>
      <c r="U18" s="5" t="s">
        <v>112</v>
      </c>
      <c r="V18" s="5" t="s">
        <v>175</v>
      </c>
      <c r="W18" s="5" t="s">
        <v>187</v>
      </c>
      <c r="X18" s="5" t="s">
        <v>177</v>
      </c>
      <c r="Y18" s="5" t="s">
        <v>100</v>
      </c>
      <c r="Z18" s="5" t="s">
        <v>172</v>
      </c>
      <c r="AB18" s="174"/>
      <c r="AE18" s="57"/>
      <c r="AF18" s="1"/>
      <c r="AG18" s="1"/>
    </row>
    <row r="19" spans="1:33" ht="12.75" hidden="1">
      <c r="A19" s="1"/>
      <c r="B19" s="1"/>
      <c r="C19" s="1"/>
      <c r="D19" s="1"/>
      <c r="E19" s="1"/>
      <c r="F19" s="1"/>
      <c r="G19" s="1"/>
      <c r="H19" s="1"/>
      <c r="I19" s="2"/>
      <c r="J19" s="3"/>
      <c r="K19" s="1"/>
      <c r="L19" s="1"/>
      <c r="M19" s="1"/>
      <c r="N19" s="4"/>
      <c r="O19" s="2"/>
      <c r="P19" s="4"/>
      <c r="Q19" s="2"/>
      <c r="R19" s="166"/>
      <c r="S19" s="170"/>
      <c r="U19" s="5" t="s">
        <v>275</v>
      </c>
      <c r="V19" s="5" t="s">
        <v>162</v>
      </c>
      <c r="W19" s="5" t="s">
        <v>147</v>
      </c>
      <c r="X19" s="5" t="s">
        <v>113</v>
      </c>
      <c r="Y19" s="5" t="s">
        <v>101</v>
      </c>
      <c r="Z19" s="5" t="s">
        <v>140</v>
      </c>
      <c r="AB19" s="174"/>
      <c r="AE19" s="57"/>
      <c r="AF19" s="1"/>
      <c r="AG19" s="1"/>
    </row>
    <row r="20" spans="1:33" ht="12.75" hidden="1">
      <c r="A20" s="1"/>
      <c r="B20" s="1"/>
      <c r="C20" s="1"/>
      <c r="D20" s="1"/>
      <c r="E20" s="1"/>
      <c r="F20" s="1"/>
      <c r="G20" s="1"/>
      <c r="H20" s="1"/>
      <c r="I20" s="2"/>
      <c r="J20" s="3"/>
      <c r="K20" s="1"/>
      <c r="L20" s="1"/>
      <c r="M20" s="1"/>
      <c r="N20" s="4"/>
      <c r="O20" s="2"/>
      <c r="P20" s="4"/>
      <c r="Q20" s="2"/>
      <c r="R20" s="166"/>
      <c r="S20" s="170"/>
      <c r="U20" s="5" t="s">
        <v>145</v>
      </c>
      <c r="V20" s="5" t="s">
        <v>178</v>
      </c>
      <c r="W20" s="5" t="s">
        <v>201</v>
      </c>
      <c r="X20" s="5" t="s">
        <v>184</v>
      </c>
      <c r="Y20" s="5" t="s">
        <v>109</v>
      </c>
      <c r="Z20" s="5" t="s">
        <v>179</v>
      </c>
      <c r="AA20" s="5" t="s">
        <v>95</v>
      </c>
      <c r="AB20" s="174"/>
      <c r="AE20" s="57"/>
      <c r="AF20" s="1"/>
      <c r="AG20" s="1"/>
    </row>
    <row r="21" spans="1:33" ht="12.75" hidden="1">
      <c r="A21" s="1"/>
      <c r="B21" s="1"/>
      <c r="C21" s="1"/>
      <c r="D21" s="1"/>
      <c r="E21" s="1"/>
      <c r="F21" s="1"/>
      <c r="G21" s="1"/>
      <c r="H21" s="1"/>
      <c r="I21" s="2"/>
      <c r="J21" s="3"/>
      <c r="K21" s="1"/>
      <c r="L21" s="1"/>
      <c r="M21" s="1"/>
      <c r="N21" s="4"/>
      <c r="O21" s="2"/>
      <c r="P21" s="4"/>
      <c r="Q21" s="2"/>
      <c r="R21" s="166"/>
      <c r="S21" s="170"/>
      <c r="U21" s="5" t="s">
        <v>208</v>
      </c>
      <c r="V21" s="5" t="s">
        <v>156</v>
      </c>
      <c r="W21" s="5" t="s">
        <v>272</v>
      </c>
      <c r="X21" s="5" t="s">
        <v>202</v>
      </c>
      <c r="Y21" s="5" t="s">
        <v>136</v>
      </c>
      <c r="Z21" s="5" t="s">
        <v>152</v>
      </c>
      <c r="AA21" s="5" t="s">
        <v>99</v>
      </c>
      <c r="AB21" s="174"/>
      <c r="AE21" s="57"/>
      <c r="AF21" s="1"/>
      <c r="AG21" s="1"/>
    </row>
    <row r="22" spans="1:33" ht="12.75" hidden="1">
      <c r="A22" s="1"/>
      <c r="B22" s="1"/>
      <c r="C22" s="1"/>
      <c r="D22" s="1"/>
      <c r="E22" s="1"/>
      <c r="F22" s="1"/>
      <c r="G22" s="1"/>
      <c r="H22" s="1"/>
      <c r="I22" s="2"/>
      <c r="J22" s="3"/>
      <c r="K22" s="1"/>
      <c r="L22" s="1"/>
      <c r="M22" s="1"/>
      <c r="N22" s="4"/>
      <c r="O22" s="2"/>
      <c r="P22" s="4"/>
      <c r="Q22" s="2"/>
      <c r="R22" s="166"/>
      <c r="S22" s="170"/>
      <c r="T22" s="5" t="s">
        <v>264</v>
      </c>
      <c r="U22" s="5" t="s">
        <v>143</v>
      </c>
      <c r="V22" s="5" t="s">
        <v>273</v>
      </c>
      <c r="W22" s="5" t="s">
        <v>141</v>
      </c>
      <c r="X22" s="5" t="s">
        <v>149</v>
      </c>
      <c r="Y22" s="5" t="s">
        <v>200</v>
      </c>
      <c r="Z22" s="5" t="s">
        <v>224</v>
      </c>
      <c r="AA22" s="5" t="s">
        <v>221</v>
      </c>
      <c r="AB22" s="174"/>
      <c r="AE22" s="57"/>
      <c r="AF22" s="1"/>
      <c r="AG22" s="1"/>
    </row>
    <row r="23" spans="1:33" ht="12.75" hidden="1">
      <c r="A23" s="1"/>
      <c r="B23" s="1"/>
      <c r="C23" s="1"/>
      <c r="D23" s="1"/>
      <c r="E23" s="1"/>
      <c r="F23" s="1"/>
      <c r="G23" s="1"/>
      <c r="H23" s="1"/>
      <c r="I23" s="2"/>
      <c r="J23" s="3"/>
      <c r="K23" s="1"/>
      <c r="L23" s="1"/>
      <c r="M23" s="1"/>
      <c r="N23" s="4"/>
      <c r="O23" s="2"/>
      <c r="P23" s="4"/>
      <c r="Q23" s="2"/>
      <c r="R23" s="166"/>
      <c r="S23" s="170"/>
      <c r="T23" s="5">
        <v>-0.25</v>
      </c>
      <c r="U23" s="5">
        <v>0.1</v>
      </c>
      <c r="V23" s="5">
        <v>0.25</v>
      </c>
      <c r="W23" s="5">
        <v>0.5</v>
      </c>
      <c r="X23" s="5">
        <v>1</v>
      </c>
      <c r="Y23" s="5">
        <v>2</v>
      </c>
      <c r="Z23" s="5">
        <v>4</v>
      </c>
      <c r="AA23" s="5">
        <v>10</v>
      </c>
      <c r="AB23" s="174"/>
      <c r="AE23" s="57"/>
      <c r="AF23" s="1"/>
      <c r="AG23" s="1"/>
    </row>
    <row r="24" spans="1:28" ht="11.25">
      <c r="A24" s="161" t="s">
        <v>276</v>
      </c>
      <c r="B24" s="161" t="s">
        <v>127</v>
      </c>
      <c r="C24" s="161" t="s">
        <v>4</v>
      </c>
      <c r="D24" s="161" t="s">
        <v>0</v>
      </c>
      <c r="E24" s="161" t="s">
        <v>1</v>
      </c>
      <c r="F24" s="161" t="s">
        <v>980</v>
      </c>
      <c r="G24" s="161" t="s">
        <v>6</v>
      </c>
      <c r="H24" s="161" t="s">
        <v>129</v>
      </c>
      <c r="I24" s="162" t="s">
        <v>128</v>
      </c>
      <c r="J24" s="163" t="s">
        <v>5</v>
      </c>
      <c r="K24" s="161" t="s">
        <v>94</v>
      </c>
      <c r="L24" s="161" t="s">
        <v>2</v>
      </c>
      <c r="M24" s="161" t="s">
        <v>3</v>
      </c>
      <c r="N24" s="164" t="s">
        <v>133</v>
      </c>
      <c r="O24" s="162" t="s">
        <v>90</v>
      </c>
      <c r="P24" s="164" t="s">
        <v>157</v>
      </c>
      <c r="Q24" s="162" t="s">
        <v>130</v>
      </c>
      <c r="R24" s="167" t="s">
        <v>131</v>
      </c>
      <c r="S24" s="171" t="s">
        <v>132</v>
      </c>
      <c r="T24" s="161"/>
      <c r="U24" s="165"/>
      <c r="V24" s="165"/>
      <c r="W24" s="165"/>
      <c r="X24" s="165"/>
      <c r="Y24" s="165"/>
      <c r="Z24" s="165"/>
      <c r="AA24" s="165"/>
      <c r="AB24" s="175" t="s">
        <v>976</v>
      </c>
    </row>
    <row r="25" spans="1:34" ht="12" customHeight="1" thickBot="1">
      <c r="A25" s="6">
        <v>2.2</v>
      </c>
      <c r="B25" s="6" t="s">
        <v>115</v>
      </c>
      <c r="C25" s="6" t="s">
        <v>14</v>
      </c>
      <c r="D25" s="6">
        <v>7</v>
      </c>
      <c r="E25" s="6">
        <v>7</v>
      </c>
      <c r="F25" s="6">
        <v>12</v>
      </c>
      <c r="G25" s="6">
        <v>35</v>
      </c>
      <c r="H25" s="6">
        <v>5</v>
      </c>
      <c r="I25" s="7">
        <f>(T25*$T$23)+(U25*$U$23)+(V25*$V$23)+(W25*$W$23)+(X25*$X$23)+(Y25*$Y$23)+(Z25*$Z$23)+(AA25*$AA$23)</f>
        <v>1</v>
      </c>
      <c r="J25" s="8">
        <f>H25+I25</f>
        <v>6</v>
      </c>
      <c r="K25" s="6">
        <v>5</v>
      </c>
      <c r="L25" s="6">
        <v>24</v>
      </c>
      <c r="M25" s="6">
        <v>1</v>
      </c>
      <c r="N25" s="9">
        <f>(((10-(((E25*3)+K25)/4))*5)+50)/100</f>
        <v>0.675</v>
      </c>
      <c r="O25" s="7">
        <f>F25/(N25*7.85)</f>
        <v>2.264685067232838</v>
      </c>
      <c r="P25" s="9">
        <f>(((D25-8.62)*5)+50)/100</f>
        <v>0.41900000000000004</v>
      </c>
      <c r="Q25" s="7">
        <f>O25*P25*J25</f>
        <v>5.693418259023355</v>
      </c>
      <c r="R25" s="168">
        <f>Q25*(SQRT(L25/28))*100</f>
        <v>527.1081060615868</v>
      </c>
      <c r="S25" s="172">
        <f>R25/(G25+(((M25*3)+3)*20))</f>
        <v>3.4006974584618503</v>
      </c>
      <c r="T25" s="10"/>
      <c r="V25" s="5">
        <v>2</v>
      </c>
      <c r="W25" s="5">
        <v>1</v>
      </c>
      <c r="AB25" s="176">
        <f>S25/3.5</f>
        <v>0.9716278452748144</v>
      </c>
      <c r="AD25" s="16" t="s">
        <v>115</v>
      </c>
      <c r="AE25" s="20"/>
      <c r="AH25" s="5"/>
    </row>
    <row r="26" spans="1:47" ht="12" customHeight="1" thickBot="1">
      <c r="A26" s="6">
        <v>2.3</v>
      </c>
      <c r="B26" s="11" t="s">
        <v>115</v>
      </c>
      <c r="C26" s="11" t="s">
        <v>15</v>
      </c>
      <c r="D26" s="11">
        <v>5</v>
      </c>
      <c r="E26" s="11">
        <v>5</v>
      </c>
      <c r="F26" s="11">
        <v>10</v>
      </c>
      <c r="G26" s="11">
        <v>30</v>
      </c>
      <c r="H26" s="11">
        <v>8</v>
      </c>
      <c r="I26" s="7">
        <f>(T26*$T$23)+(U26*$U$23)+(V26*$V$23)+(W26*$W$23)+(X26*$X$23)+(Y26*$Y$23)+(Z26*$Z$23)+(AA26*$AA$23)</f>
        <v>0.25</v>
      </c>
      <c r="J26" s="8">
        <f>H26+I26</f>
        <v>8.25</v>
      </c>
      <c r="K26" s="11">
        <v>5</v>
      </c>
      <c r="L26" s="11">
        <v>24</v>
      </c>
      <c r="M26" s="11">
        <v>1</v>
      </c>
      <c r="N26" s="9">
        <f>(((10-(((E26*3)+K26)/4))*5)+50)/100</f>
        <v>0.75</v>
      </c>
      <c r="O26" s="7">
        <f>F26/(N26*7.85)</f>
        <v>1.6985138004246287</v>
      </c>
      <c r="P26" s="9">
        <f>(((D26-8.62)*5)+50)/100</f>
        <v>0.31900000000000006</v>
      </c>
      <c r="Q26" s="7">
        <f>O26*P26*J26</f>
        <v>4.470063694267518</v>
      </c>
      <c r="R26" s="168">
        <f>Q26*(SQRT(L26/28))*100</f>
        <v>413.8474815416413</v>
      </c>
      <c r="S26" s="172">
        <f>R26/(G26+(((M26*3)+3)*20))</f>
        <v>2.7589832102776084</v>
      </c>
      <c r="T26" s="10"/>
      <c r="V26" s="5">
        <v>1</v>
      </c>
      <c r="AB26" s="176">
        <f>S26/3.5</f>
        <v>0.7882809172221739</v>
      </c>
      <c r="AD26" s="19" t="s">
        <v>287</v>
      </c>
      <c r="AE26" s="20">
        <f>(S25*AF26)+(S26*AG26)</f>
        <v>25.280436923142076</v>
      </c>
      <c r="AF26" s="5">
        <v>5</v>
      </c>
      <c r="AG26" s="5">
        <v>3</v>
      </c>
      <c r="AH26" s="5"/>
      <c r="AJ26" s="49"/>
      <c r="AK26" s="50">
        <v>1</v>
      </c>
      <c r="AL26" s="51">
        <v>2</v>
      </c>
      <c r="AM26" s="51">
        <v>3</v>
      </c>
      <c r="AN26" s="52">
        <v>4</v>
      </c>
      <c r="AO26" s="53" t="s">
        <v>284</v>
      </c>
      <c r="AP26" s="16"/>
      <c r="AQ26" s="16"/>
      <c r="AR26" s="16"/>
      <c r="AS26" s="16"/>
      <c r="AT26" s="16"/>
      <c r="AU26" s="16"/>
    </row>
    <row r="27" spans="1:50" ht="12" customHeight="1">
      <c r="A27" s="6">
        <v>2.1</v>
      </c>
      <c r="B27" s="11" t="s">
        <v>115</v>
      </c>
      <c r="C27" s="11" t="s">
        <v>13</v>
      </c>
      <c r="D27" s="11">
        <v>5</v>
      </c>
      <c r="E27" s="11">
        <v>5</v>
      </c>
      <c r="F27" s="11">
        <v>10</v>
      </c>
      <c r="G27" s="11">
        <v>20</v>
      </c>
      <c r="H27" s="11">
        <v>5</v>
      </c>
      <c r="I27" s="7">
        <f>(T27*$T$23)+(U27*$U$23)+(V27*$V$23)+(W27*$W$23)+(X27*$X$23)+(Y27*$Y$23)+(Z27*$Z$23)+(AA27*$AA$23)</f>
        <v>1.25</v>
      </c>
      <c r="J27" s="8">
        <f>H27+I27</f>
        <v>6.25</v>
      </c>
      <c r="K27" s="11">
        <v>5</v>
      </c>
      <c r="L27" s="11">
        <v>24</v>
      </c>
      <c r="M27" s="11">
        <v>1</v>
      </c>
      <c r="N27" s="9">
        <f>(((10-(((E27*3)+K27)/4))*5)+50)/100</f>
        <v>0.75</v>
      </c>
      <c r="O27" s="7">
        <f>F27/(N27*7.85)</f>
        <v>1.6985138004246287</v>
      </c>
      <c r="P27" s="9">
        <f>(((D27-8.62)*5)+50)/100</f>
        <v>0.31900000000000006</v>
      </c>
      <c r="Q27" s="7">
        <f>O27*P27*J27</f>
        <v>3.386411889596604</v>
      </c>
      <c r="R27" s="168">
        <f>Q27*(SQRT(L27/28))*100</f>
        <v>313.52081934972824</v>
      </c>
      <c r="S27" s="172">
        <f>R27/(G27+(((M27*3)+3)*20))</f>
        <v>2.2394344239266304</v>
      </c>
      <c r="T27" s="10"/>
      <c r="V27" s="5">
        <v>1</v>
      </c>
      <c r="X27" s="5">
        <v>1</v>
      </c>
      <c r="AB27" s="176">
        <f>S27/3.5</f>
        <v>0.6398384068361801</v>
      </c>
      <c r="AD27" s="19" t="s">
        <v>288</v>
      </c>
      <c r="AE27" s="20">
        <f>(S28*AF27)+(S29*AG27)</f>
        <v>57.90675538943108</v>
      </c>
      <c r="AF27" s="5">
        <v>6</v>
      </c>
      <c r="AG27" s="5">
        <v>2</v>
      </c>
      <c r="AH27" s="5"/>
      <c r="AJ27" s="54" t="s">
        <v>115</v>
      </c>
      <c r="AK27" s="26">
        <f>$AE$26</f>
        <v>25.280436923142076</v>
      </c>
      <c r="AL27" s="27">
        <f>$AE$27</f>
        <v>57.90675538943108</v>
      </c>
      <c r="AM27" s="27">
        <f>$AE$28</f>
        <v>92.48395320760751</v>
      </c>
      <c r="AN27" s="43">
        <f>$AE$29</f>
        <v>33.13784833458877</v>
      </c>
      <c r="AO27" s="46">
        <f>$AE$30</f>
        <v>208.80899385476945</v>
      </c>
      <c r="AP27" s="18"/>
      <c r="AQ27" s="18"/>
      <c r="AR27" s="18"/>
      <c r="AS27" s="18"/>
      <c r="AT27" s="18"/>
      <c r="AU27" s="18"/>
      <c r="AV27" s="16"/>
      <c r="AW27" s="16"/>
      <c r="AX27" s="16"/>
    </row>
    <row r="28" spans="1:50" ht="12" customHeight="1">
      <c r="A28" s="6">
        <v>2.5</v>
      </c>
      <c r="B28" s="11" t="s">
        <v>115</v>
      </c>
      <c r="C28" s="11" t="s">
        <v>16</v>
      </c>
      <c r="D28" s="11">
        <v>9</v>
      </c>
      <c r="E28" s="11">
        <v>9</v>
      </c>
      <c r="F28" s="11">
        <v>15</v>
      </c>
      <c r="G28" s="11">
        <v>90</v>
      </c>
      <c r="H28" s="11">
        <v>7</v>
      </c>
      <c r="I28" s="7">
        <f>(T28*$T$23)+(U28*$U$23)+(V28*$V$23)+(W28*$W$23)+(X28*$X$23)+(Y28*$Y$23)+(Z28*$Z$23)+(AA28*$AA$23)</f>
        <v>3.35</v>
      </c>
      <c r="J28" s="8">
        <f>H28+I28</f>
        <v>10.35</v>
      </c>
      <c r="K28" s="11">
        <v>13</v>
      </c>
      <c r="L28" s="11">
        <v>28</v>
      </c>
      <c r="M28" s="11">
        <v>2</v>
      </c>
      <c r="N28" s="9">
        <f>(((10-(((E28*3)+K28)/4))*5)+50)/100</f>
        <v>0.5</v>
      </c>
      <c r="O28" s="7">
        <f>F28/(N28*7.85)</f>
        <v>3.821656050955414</v>
      </c>
      <c r="P28" s="9">
        <f>(((D28-8.62)*5)+50)/100</f>
        <v>0.519</v>
      </c>
      <c r="Q28" s="7">
        <f>O28*P28*J28</f>
        <v>20.528598726114648</v>
      </c>
      <c r="R28" s="168">
        <f>Q28*(SQRT(L28/28))*100</f>
        <v>2052.8598726114647</v>
      </c>
      <c r="S28" s="172">
        <f>R28/(G28+(((M28*3)+3)*20))</f>
        <v>7.603184713375795</v>
      </c>
      <c r="T28" s="10"/>
      <c r="U28" s="5">
        <v>1</v>
      </c>
      <c r="V28" s="5">
        <v>1</v>
      </c>
      <c r="W28" s="5">
        <v>2</v>
      </c>
      <c r="X28" s="5">
        <v>2</v>
      </c>
      <c r="AB28" s="176">
        <f>S28/6.2</f>
        <v>1.226320115060612</v>
      </c>
      <c r="AD28" s="19" t="s">
        <v>289</v>
      </c>
      <c r="AE28" s="20">
        <f>(S30*AF28)+(S31*AG28)+(S32*AH28)</f>
        <v>92.48395320760751</v>
      </c>
      <c r="AF28" s="5">
        <v>4</v>
      </c>
      <c r="AG28" s="5">
        <v>3</v>
      </c>
      <c r="AH28" s="5">
        <v>1</v>
      </c>
      <c r="AJ28" s="55" t="s">
        <v>124</v>
      </c>
      <c r="AK28" s="24">
        <f>$AE$35</f>
        <v>31.87800376924066</v>
      </c>
      <c r="AL28" s="21">
        <f>$AE$36</f>
        <v>77.08648476079794</v>
      </c>
      <c r="AM28" s="21">
        <f>$AE$37</f>
        <v>111.3240535235678</v>
      </c>
      <c r="AN28" s="44">
        <f>$AE$38</f>
        <v>24.40052611499923</v>
      </c>
      <c r="AO28" s="47">
        <f>$AE$39</f>
        <v>244.68906816860564</v>
      </c>
      <c r="AP28" s="18"/>
      <c r="AQ28" s="18"/>
      <c r="AR28" s="18"/>
      <c r="AS28" s="18"/>
      <c r="AT28" s="18"/>
      <c r="AU28" s="18"/>
      <c r="AV28" s="18"/>
      <c r="AW28" s="18"/>
      <c r="AX28" s="18"/>
    </row>
    <row r="29" spans="1:50" ht="12" customHeight="1">
      <c r="A29" s="6">
        <v>2.4</v>
      </c>
      <c r="B29" s="11" t="s">
        <v>115</v>
      </c>
      <c r="C29" s="11" t="s">
        <v>17</v>
      </c>
      <c r="D29" s="11">
        <v>9</v>
      </c>
      <c r="E29" s="11">
        <v>8</v>
      </c>
      <c r="F29" s="11">
        <v>16</v>
      </c>
      <c r="G29" s="11">
        <v>90</v>
      </c>
      <c r="H29" s="11">
        <v>7</v>
      </c>
      <c r="I29" s="7">
        <f>(T29*$T$23)+(U29*$U$23)+(V29*$V$23)+(W29*$W$23)+(X29*$X$23)+(Y29*$Y$23)+(Z29*$Z$23)+(AA29*$AA$23)</f>
        <v>1.2</v>
      </c>
      <c r="J29" s="8">
        <f>H29+I29</f>
        <v>8.2</v>
      </c>
      <c r="K29" s="11">
        <v>6</v>
      </c>
      <c r="L29" s="11">
        <v>40</v>
      </c>
      <c r="M29" s="11">
        <v>2</v>
      </c>
      <c r="N29" s="9">
        <f>(((10-(((E29*3)+K29)/4))*5)+50)/100</f>
        <v>0.625</v>
      </c>
      <c r="O29" s="7">
        <f>F29/(N29*7.85)</f>
        <v>3.261146496815287</v>
      </c>
      <c r="P29" s="9">
        <f>(((D29-8.62)*5)+50)/100</f>
        <v>0.519</v>
      </c>
      <c r="Q29" s="7">
        <f>O29*P29*J29</f>
        <v>13.878787261146497</v>
      </c>
      <c r="R29" s="168">
        <f>Q29*(SQRT(L29/28))*100</f>
        <v>1658.8323597388026</v>
      </c>
      <c r="S29" s="172">
        <f>R29/(G29+(((M29*3)+3)*20))</f>
        <v>6.143823554588158</v>
      </c>
      <c r="T29" s="10">
        <v>1</v>
      </c>
      <c r="U29" s="5">
        <v>2</v>
      </c>
      <c r="V29" s="5">
        <v>1</v>
      </c>
      <c r="X29" s="5">
        <v>1</v>
      </c>
      <c r="AB29" s="176">
        <f>S29/6.2</f>
        <v>0.99093928299809</v>
      </c>
      <c r="AD29" s="19" t="s">
        <v>290</v>
      </c>
      <c r="AE29" s="20">
        <f>(S33*AF29)</f>
        <v>33.13784833458877</v>
      </c>
      <c r="AF29" s="5">
        <v>1</v>
      </c>
      <c r="AH29" s="5"/>
      <c r="AJ29" s="55" t="s">
        <v>119</v>
      </c>
      <c r="AK29" s="24">
        <f>$AE$44</f>
        <v>37.72500440701988</v>
      </c>
      <c r="AL29" s="21">
        <f>$AE$45</f>
        <v>47.99706321150901</v>
      </c>
      <c r="AM29" s="21">
        <f>$AE$46</f>
        <v>99.04026254719156</v>
      </c>
      <c r="AN29" s="44">
        <f>$AE$47</f>
        <v>34.3645142786035</v>
      </c>
      <c r="AO29" s="47">
        <f>$AE$48</f>
        <v>219.12684444432395</v>
      </c>
      <c r="AP29" s="18"/>
      <c r="AQ29" s="18"/>
      <c r="AR29" s="18"/>
      <c r="AS29" s="18"/>
      <c r="AT29" s="18"/>
      <c r="AU29" s="18"/>
      <c r="AV29" s="18"/>
      <c r="AW29" s="18"/>
      <c r="AX29" s="18"/>
    </row>
    <row r="30" spans="1:50" ht="12" customHeight="1">
      <c r="A30" s="6">
        <v>2.6</v>
      </c>
      <c r="B30" s="11" t="s">
        <v>115</v>
      </c>
      <c r="C30" s="11" t="s">
        <v>18</v>
      </c>
      <c r="D30" s="11">
        <v>12</v>
      </c>
      <c r="E30" s="11">
        <v>9</v>
      </c>
      <c r="F30" s="11">
        <f>15*1.25</f>
        <v>18.75</v>
      </c>
      <c r="G30" s="11">
        <v>140</v>
      </c>
      <c r="H30" s="11">
        <v>8</v>
      </c>
      <c r="I30" s="7">
        <f>(T30*$T$23)+(U30*$U$23)+(V30*$V$23)+(W30*$W$23)+(X30*$X$23)+(Y30*$Y$23)+(Z30*$Z$23)+(AA30*$AA$23)</f>
        <v>5.55</v>
      </c>
      <c r="J30" s="8">
        <f>H30+I30</f>
        <v>13.55</v>
      </c>
      <c r="K30" s="11">
        <v>8</v>
      </c>
      <c r="L30" s="11">
        <v>40</v>
      </c>
      <c r="M30" s="11">
        <v>3</v>
      </c>
      <c r="N30" s="9">
        <f>(((10-(((E30*3)+K30)/4))*5)+50)/100</f>
        <v>0.5625</v>
      </c>
      <c r="O30" s="7">
        <f>F30/(N30*7.85)</f>
        <v>4.246284501061572</v>
      </c>
      <c r="P30" s="9">
        <f>(((D30-8.62)*5)+50)/100</f>
        <v>0.669</v>
      </c>
      <c r="Q30" s="7">
        <f>O30*P30*J30</f>
        <v>38.4923566878981</v>
      </c>
      <c r="R30" s="168">
        <f>Q30*(SQRT(L30/28))*100</f>
        <v>4600.716595407989</v>
      </c>
      <c r="S30" s="172">
        <f>R30/(G30+(((M30*3)+3)*20))</f>
        <v>12.107148935284181</v>
      </c>
      <c r="T30" s="10"/>
      <c r="U30" s="5">
        <v>3</v>
      </c>
      <c r="V30" s="5">
        <v>1</v>
      </c>
      <c r="X30" s="5">
        <v>1</v>
      </c>
      <c r="Z30" s="5">
        <v>1</v>
      </c>
      <c r="AB30" s="176">
        <f>S30/11.4</f>
        <v>1.0620306083582616</v>
      </c>
      <c r="AD30" s="58" t="s">
        <v>284</v>
      </c>
      <c r="AE30" s="59">
        <f>SUM(AE26:AE29)</f>
        <v>208.80899385476945</v>
      </c>
      <c r="AH30" s="5"/>
      <c r="AJ30" s="55" t="s">
        <v>117</v>
      </c>
      <c r="AK30" s="24">
        <f>$AE$53</f>
        <v>59.56106534493809</v>
      </c>
      <c r="AL30" s="21">
        <f>$AE$54</f>
        <v>53.27261522017066</v>
      </c>
      <c r="AM30" s="21">
        <f>$AE$55</f>
        <v>103.7536436245528</v>
      </c>
      <c r="AN30" s="44">
        <f>$AE$56</f>
        <v>31.979167544099255</v>
      </c>
      <c r="AO30" s="47">
        <f>$AE$57</f>
        <v>248.5664917337608</v>
      </c>
      <c r="AP30" s="18"/>
      <c r="AQ30" s="18"/>
      <c r="AR30" s="18"/>
      <c r="AS30" s="18"/>
      <c r="AT30" s="18"/>
      <c r="AU30" s="18"/>
      <c r="AV30" s="18"/>
      <c r="AW30" s="18"/>
      <c r="AX30" s="18"/>
    </row>
    <row r="31" spans="1:50" ht="12" customHeight="1">
      <c r="A31" s="6">
        <v>2.7</v>
      </c>
      <c r="B31" s="11" t="s">
        <v>115</v>
      </c>
      <c r="C31" s="11" t="s">
        <v>19</v>
      </c>
      <c r="D31" s="11">
        <v>13</v>
      </c>
      <c r="E31" s="11">
        <v>11</v>
      </c>
      <c r="F31" s="11">
        <v>22</v>
      </c>
      <c r="G31" s="11">
        <v>170</v>
      </c>
      <c r="H31" s="11">
        <v>9</v>
      </c>
      <c r="I31" s="7">
        <f>(T31*$T$23)+(U31*$U$23)+(V31*$V$23)+(W31*$W$23)+(X31*$X$23)+(Y31*$Y$23)+(Z31*$Z$23)+(AA31*$AA$23)</f>
        <v>0.35</v>
      </c>
      <c r="J31" s="8">
        <f>H31+I31</f>
        <v>9.35</v>
      </c>
      <c r="K31" s="11">
        <v>8</v>
      </c>
      <c r="L31" s="11">
        <v>40</v>
      </c>
      <c r="M31" s="11">
        <v>3</v>
      </c>
      <c r="N31" s="9">
        <f>(((10-(((E31*3)+K31)/4))*5)+50)/100</f>
        <v>0.4875</v>
      </c>
      <c r="O31" s="7">
        <f>F31/(N31*7.85)</f>
        <v>5.748815939898742</v>
      </c>
      <c r="P31" s="9">
        <f>(((D31-8.62)*5)+50)/100</f>
        <v>0.7190000000000001</v>
      </c>
      <c r="Q31" s="7">
        <f>O31*P31*J31</f>
        <v>38.64727747836028</v>
      </c>
      <c r="R31" s="168">
        <f>Q31*(SQRT(L31/28))*100</f>
        <v>4619.233171502098</v>
      </c>
      <c r="S31" s="172">
        <f>R31/(G31+(((M31*3)+3)*20))</f>
        <v>11.266422369517313</v>
      </c>
      <c r="T31" s="10"/>
      <c r="U31" s="5">
        <v>1</v>
      </c>
      <c r="V31" s="5">
        <v>1</v>
      </c>
      <c r="AB31" s="176">
        <f>S31/11.4</f>
        <v>0.9882826639927468</v>
      </c>
      <c r="AD31" s="19"/>
      <c r="AE31" s="20"/>
      <c r="AH31" s="5"/>
      <c r="AJ31" s="55" t="s">
        <v>114</v>
      </c>
      <c r="AK31" s="24">
        <f>$AE$62</f>
        <v>27.510489691186162</v>
      </c>
      <c r="AL31" s="21">
        <f>$AE$63</f>
        <v>40.13507873812241</v>
      </c>
      <c r="AM31" s="21">
        <f>$AE$64</f>
        <v>96.32228459980205</v>
      </c>
      <c r="AN31" s="44">
        <f>$AE$65</f>
        <v>30.74223507241594</v>
      </c>
      <c r="AO31" s="47">
        <f>$AE$66</f>
        <v>194.71008810152657</v>
      </c>
      <c r="AP31" s="18"/>
      <c r="AQ31" s="18"/>
      <c r="AR31" s="18"/>
      <c r="AS31" s="18"/>
      <c r="AT31" s="18"/>
      <c r="AU31" s="18"/>
      <c r="AV31" s="18"/>
      <c r="AW31" s="18"/>
      <c r="AX31" s="18"/>
    </row>
    <row r="32" spans="1:50" ht="12" customHeight="1">
      <c r="A32" s="6">
        <v>2.8</v>
      </c>
      <c r="B32" s="11" t="s">
        <v>115</v>
      </c>
      <c r="C32" s="11" t="s">
        <v>150</v>
      </c>
      <c r="D32" s="11">
        <v>10</v>
      </c>
      <c r="E32" s="11">
        <v>10</v>
      </c>
      <c r="F32" s="11">
        <v>15</v>
      </c>
      <c r="G32" s="11">
        <v>150</v>
      </c>
      <c r="H32" s="11">
        <v>8</v>
      </c>
      <c r="I32" s="7">
        <f>(T32*$T$23)+(U32*$U$23)+(V32*$V$23)+(W32*$W$23)+(X32*$X$23)+(Y32*$Y$23)+(Z32*$Z$23)+(AA32*$AA$23)</f>
        <v>6.6</v>
      </c>
      <c r="J32" s="8">
        <f>H32+I32</f>
        <v>14.6</v>
      </c>
      <c r="K32" s="11">
        <v>14</v>
      </c>
      <c r="L32" s="11">
        <v>36</v>
      </c>
      <c r="M32" s="11">
        <v>3</v>
      </c>
      <c r="N32" s="9">
        <f>(((10-(((E32*3)+K32)/4))*5)+50)/100</f>
        <v>0.45</v>
      </c>
      <c r="O32" s="7">
        <f>F32/(N32*7.85)</f>
        <v>4.246284501061571</v>
      </c>
      <c r="P32" s="9">
        <f>(((D32-8.62)*5)+50)/100</f>
        <v>0.5690000000000001</v>
      </c>
      <c r="Q32" s="7">
        <f>O32*P32*J32</f>
        <v>35.2755838641189</v>
      </c>
      <c r="R32" s="168">
        <f>Q32*(SQRT(L32/28))*100</f>
        <v>3999.87523958835</v>
      </c>
      <c r="S32" s="172">
        <f>R32/(G32+(((M32*3)+3)*20))</f>
        <v>10.256090357918845</v>
      </c>
      <c r="T32" s="10">
        <v>1</v>
      </c>
      <c r="U32" s="5">
        <v>1</v>
      </c>
      <c r="V32" s="5">
        <v>1</v>
      </c>
      <c r="W32" s="5">
        <v>3</v>
      </c>
      <c r="X32" s="5">
        <v>1</v>
      </c>
      <c r="Z32" s="5">
        <v>1</v>
      </c>
      <c r="AB32" s="176">
        <f>S32/11.4</f>
        <v>0.8996570489402496</v>
      </c>
      <c r="AD32" s="19"/>
      <c r="AE32" s="20"/>
      <c r="AH32" s="5"/>
      <c r="AJ32" s="55" t="s">
        <v>120</v>
      </c>
      <c r="AK32" s="24">
        <f>$AE$71</f>
        <v>19.84711529992492</v>
      </c>
      <c r="AL32" s="21">
        <f>$AE$72</f>
        <v>38.28038963463677</v>
      </c>
      <c r="AM32" s="21">
        <f>$AE$73</f>
        <v>99.49834378704192</v>
      </c>
      <c r="AN32" s="44">
        <f>$AE$74</f>
        <v>24.18789815597571</v>
      </c>
      <c r="AO32" s="47">
        <f>$AE$75</f>
        <v>181.81374687757932</v>
      </c>
      <c r="AV32" s="18"/>
      <c r="AW32" s="18"/>
      <c r="AX32" s="18"/>
    </row>
    <row r="33" spans="1:41" ht="12" customHeight="1">
      <c r="A33" s="6">
        <v>2.9</v>
      </c>
      <c r="B33" s="11" t="s">
        <v>115</v>
      </c>
      <c r="C33" s="11" t="s">
        <v>20</v>
      </c>
      <c r="D33" s="11">
        <v>15</v>
      </c>
      <c r="E33" s="11">
        <v>15</v>
      </c>
      <c r="F33" s="11">
        <v>32</v>
      </c>
      <c r="G33" s="11">
        <v>300</v>
      </c>
      <c r="H33" s="11">
        <v>12</v>
      </c>
      <c r="I33" s="7">
        <f>(T33*$T$23)+(U33*$U$23)+(V33*$V$23)+(W33*$W$23)+(X33*$X$23)+(Y33*$Y$23)+(Z33*$Z$23)+(AA33*$AA$23)</f>
        <v>3.1</v>
      </c>
      <c r="J33" s="8">
        <f>H33+I33</f>
        <v>15.1</v>
      </c>
      <c r="K33" s="11">
        <v>12</v>
      </c>
      <c r="L33" s="11">
        <v>36</v>
      </c>
      <c r="M33" s="11">
        <v>4</v>
      </c>
      <c r="N33" s="9">
        <f>(((10-(((E33*3)+K33)/4))*5)+50)/100</f>
        <v>0.2875</v>
      </c>
      <c r="O33" s="7">
        <f>F33/(N33*7.85)</f>
        <v>14.178897812240379</v>
      </c>
      <c r="P33" s="9">
        <f>(((D33-8.62)*5)+50)/100</f>
        <v>0.8190000000000001</v>
      </c>
      <c r="Q33" s="7">
        <f>O33*P33*J33</f>
        <v>175.34901135419557</v>
      </c>
      <c r="R33" s="168">
        <f>Q33*(SQRT(L33/28))*100</f>
        <v>19882.70900075326</v>
      </c>
      <c r="S33" s="172">
        <f>R33/(G33+(((M33*3)+3)*20))</f>
        <v>33.13784833458877</v>
      </c>
      <c r="T33" s="10">
        <v>1</v>
      </c>
      <c r="U33" s="5">
        <v>1</v>
      </c>
      <c r="V33" s="5">
        <v>1</v>
      </c>
      <c r="W33" s="5">
        <v>2</v>
      </c>
      <c r="X33" s="5">
        <v>2</v>
      </c>
      <c r="AB33" s="176">
        <f>S33/30.8</f>
        <v>1.0759041667074274</v>
      </c>
      <c r="AD33" s="19"/>
      <c r="AE33" s="20"/>
      <c r="AH33" s="5"/>
      <c r="AJ33" s="55" t="s">
        <v>123</v>
      </c>
      <c r="AK33" s="24">
        <f>$AE$80</f>
        <v>23.75290348048297</v>
      </c>
      <c r="AL33" s="21">
        <f>$AE$81</f>
        <v>63.428027657559696</v>
      </c>
      <c r="AM33" s="21">
        <f>$AE$82</f>
        <v>86.2327438011327</v>
      </c>
      <c r="AN33" s="44">
        <f>$AE$83</f>
        <v>24.324655421927442</v>
      </c>
      <c r="AO33" s="47">
        <f>$AE$84</f>
        <v>197.7383303611028</v>
      </c>
    </row>
    <row r="34" spans="1:41" ht="12" customHeight="1">
      <c r="A34" s="6">
        <v>13.2</v>
      </c>
      <c r="B34" s="6" t="s">
        <v>124</v>
      </c>
      <c r="C34" s="6" t="s">
        <v>77</v>
      </c>
      <c r="D34" s="6">
        <v>7</v>
      </c>
      <c r="E34" s="6">
        <v>6</v>
      </c>
      <c r="F34" s="6">
        <v>12</v>
      </c>
      <c r="G34" s="6">
        <v>35</v>
      </c>
      <c r="H34" s="6">
        <v>5</v>
      </c>
      <c r="I34" s="7">
        <f>(T34*$T$23)+(U34*$U$23)+(V34*$V$23)+(W34*$W$23)+(X34*$X$23)+(Y34*$Y$23)+(Z34*$Z$23)+(AA34*$AA$23)</f>
        <v>1.7</v>
      </c>
      <c r="J34" s="8">
        <f>H34+I34</f>
        <v>6.7</v>
      </c>
      <c r="K34" s="6">
        <v>8</v>
      </c>
      <c r="L34" s="6">
        <v>28</v>
      </c>
      <c r="M34" s="6">
        <v>1</v>
      </c>
      <c r="N34" s="9">
        <f>(((10-(((E34*3)+K34)/4))*5)+50)/100</f>
        <v>0.675</v>
      </c>
      <c r="O34" s="7">
        <f>F34/(N34*7.85)</f>
        <v>2.264685067232838</v>
      </c>
      <c r="P34" s="9">
        <f>(((D34-8.62)*5)+50)/100</f>
        <v>0.41900000000000004</v>
      </c>
      <c r="Q34" s="7">
        <f>O34*P34*J34</f>
        <v>6.357650389242747</v>
      </c>
      <c r="R34" s="168">
        <f>Q34*(SQRT(L34/28))*100</f>
        <v>635.7650389242747</v>
      </c>
      <c r="S34" s="172">
        <f>R34/(G34+(((M34*3)+3)*20))</f>
        <v>4.101709928543707</v>
      </c>
      <c r="T34" s="10"/>
      <c r="U34" s="5">
        <v>2</v>
      </c>
      <c r="V34" s="5">
        <v>2</v>
      </c>
      <c r="X34" s="5">
        <v>1</v>
      </c>
      <c r="AB34" s="176">
        <f>S34/3.5</f>
        <v>1.1719171224410592</v>
      </c>
      <c r="AD34" s="16" t="s">
        <v>124</v>
      </c>
      <c r="AE34" s="20"/>
      <c r="AH34" s="5"/>
      <c r="AJ34" s="55" t="s">
        <v>116</v>
      </c>
      <c r="AK34" s="24">
        <f>$AE$89</f>
        <v>24.45526210364695</v>
      </c>
      <c r="AL34" s="21">
        <f>$AE$90</f>
        <v>33.91933060804052</v>
      </c>
      <c r="AM34" s="21">
        <f>$AE$91</f>
        <v>72.57398295908862</v>
      </c>
      <c r="AN34" s="44">
        <f>$AE$92</f>
        <v>21.60456613450244</v>
      </c>
      <c r="AO34" s="47">
        <f>$AE$93</f>
        <v>152.55314180527856</v>
      </c>
    </row>
    <row r="35" spans="1:41" ht="12" customHeight="1">
      <c r="A35" s="6">
        <v>13.3</v>
      </c>
      <c r="B35" s="11" t="s">
        <v>124</v>
      </c>
      <c r="C35" s="11" t="s">
        <v>15</v>
      </c>
      <c r="D35" s="11">
        <v>6</v>
      </c>
      <c r="E35" s="11">
        <v>4</v>
      </c>
      <c r="F35" s="11">
        <v>10</v>
      </c>
      <c r="G35" s="11">
        <v>40</v>
      </c>
      <c r="H35" s="11">
        <v>10</v>
      </c>
      <c r="I35" s="7">
        <f>(T35*$T$23)+(U35*$U$23)+(V35*$V$23)+(W35*$W$23)+(X35*$X$23)+(Y35*$Y$23)+(Z35*$Z$23)+(AA35*$AA$23)</f>
        <v>0.45</v>
      </c>
      <c r="J35" s="8">
        <f>H35+I35</f>
        <v>10.45</v>
      </c>
      <c r="K35" s="11">
        <v>8</v>
      </c>
      <c r="L35" s="11">
        <v>24</v>
      </c>
      <c r="M35" s="11">
        <v>1</v>
      </c>
      <c r="N35" s="9">
        <f>(((10-(((E35*3)+K35)/4))*5)+50)/100</f>
        <v>0.75</v>
      </c>
      <c r="O35" s="7">
        <f>F35/(N35*7.85)</f>
        <v>1.6985138004246287</v>
      </c>
      <c r="P35" s="9">
        <f>(((D35-8.62)*5)+50)/100</f>
        <v>0.36900000000000005</v>
      </c>
      <c r="Q35" s="7">
        <f>O35*P35*J35</f>
        <v>6.54955414012739</v>
      </c>
      <c r="R35" s="168">
        <f>Q35*(SQRT(L35/28))*100</f>
        <v>606.3708867478467</v>
      </c>
      <c r="S35" s="172">
        <f>R35/(G35+(((M35*3)+3)*20))</f>
        <v>3.789818042174042</v>
      </c>
      <c r="T35" s="10"/>
      <c r="U35" s="5">
        <v>2</v>
      </c>
      <c r="V35" s="5">
        <v>1</v>
      </c>
      <c r="AB35" s="176">
        <f>S35/3.5</f>
        <v>1.0828051549068691</v>
      </c>
      <c r="AD35" s="19" t="s">
        <v>287</v>
      </c>
      <c r="AE35" s="20">
        <f>(S34*AF35)+(S35*AG35)</f>
        <v>31.87800376924066</v>
      </c>
      <c r="AF35" s="5">
        <v>5</v>
      </c>
      <c r="AG35" s="5">
        <v>3</v>
      </c>
      <c r="AH35" s="5"/>
      <c r="AJ35" s="55" t="s">
        <v>118</v>
      </c>
      <c r="AK35" s="24">
        <f>$AE$98</f>
        <v>37.440610381629895</v>
      </c>
      <c r="AL35" s="21">
        <f>$AE$99</f>
        <v>41.65593846786764</v>
      </c>
      <c r="AM35" s="21">
        <f>$AE$100</f>
        <v>68.01252465374202</v>
      </c>
      <c r="AN35" s="44">
        <f>$AE$101</f>
        <v>27.331797687585965</v>
      </c>
      <c r="AO35" s="47">
        <f>$AE$102</f>
        <v>174.44087119082553</v>
      </c>
    </row>
    <row r="36" spans="1:41" ht="12" customHeight="1">
      <c r="A36" s="6">
        <v>13.1</v>
      </c>
      <c r="B36" s="11" t="s">
        <v>124</v>
      </c>
      <c r="C36" s="11" t="s">
        <v>76</v>
      </c>
      <c r="D36" s="11">
        <v>5</v>
      </c>
      <c r="E36" s="11">
        <v>4</v>
      </c>
      <c r="F36" s="11">
        <v>10</v>
      </c>
      <c r="G36" s="11">
        <v>25</v>
      </c>
      <c r="H36" s="11">
        <v>5</v>
      </c>
      <c r="I36" s="7">
        <f>(T36*$T$23)+(U36*$U$23)+(V36*$V$23)+(W36*$W$23)+(X36*$X$23)+(Y36*$Y$23)+(Z36*$Z$23)+(AA36*$AA$23)</f>
        <v>1.95</v>
      </c>
      <c r="J36" s="8">
        <f>H36+I36</f>
        <v>6.95</v>
      </c>
      <c r="K36" s="11">
        <v>8</v>
      </c>
      <c r="L36" s="11">
        <v>24</v>
      </c>
      <c r="M36" s="11">
        <v>1</v>
      </c>
      <c r="N36" s="9">
        <f>(((10-(((E36*3)+K36)/4))*5)+50)/100</f>
        <v>0.75</v>
      </c>
      <c r="O36" s="7">
        <f>F36/(N36*7.85)</f>
        <v>1.6985138004246287</v>
      </c>
      <c r="P36" s="9">
        <f>(((D36-8.62)*5)+50)/100</f>
        <v>0.31900000000000006</v>
      </c>
      <c r="Q36" s="7">
        <f>O36*P36*J36</f>
        <v>3.765690021231424</v>
      </c>
      <c r="R36" s="168">
        <f>Q36*(SQRT(L36/28))*100</f>
        <v>348.6351511168978</v>
      </c>
      <c r="S36" s="172">
        <f>R36/(G36+(((M36*3)+3)*20))</f>
        <v>2.4043803525303296</v>
      </c>
      <c r="T36" s="10"/>
      <c r="U36" s="5">
        <v>2</v>
      </c>
      <c r="V36" s="5">
        <v>3</v>
      </c>
      <c r="X36" s="5">
        <v>1</v>
      </c>
      <c r="AB36" s="176">
        <f>S36/3.5</f>
        <v>0.6869658150086656</v>
      </c>
      <c r="AD36" s="19" t="s">
        <v>288</v>
      </c>
      <c r="AE36" s="20">
        <f>(S37*AF36)+(S38*AG36)</f>
        <v>77.08648476079794</v>
      </c>
      <c r="AF36" s="5">
        <v>6</v>
      </c>
      <c r="AG36" s="5">
        <v>2</v>
      </c>
      <c r="AH36" s="5"/>
      <c r="AJ36" s="55" t="s">
        <v>190</v>
      </c>
      <c r="AK36" s="24">
        <f>$AE$107</f>
        <v>52.14965109642711</v>
      </c>
      <c r="AL36" s="21">
        <f>$AE$108</f>
        <v>76.54730024686425</v>
      </c>
      <c r="AM36" s="21">
        <f>$AE$109</f>
        <v>97.15189342157569</v>
      </c>
      <c r="AN36" s="44">
        <f>$AE$110</f>
        <v>28.995354263126046</v>
      </c>
      <c r="AO36" s="47">
        <f>$AE$111</f>
        <v>254.84419902799308</v>
      </c>
    </row>
    <row r="37" spans="1:41" ht="12" customHeight="1">
      <c r="A37" s="6">
        <v>13.5</v>
      </c>
      <c r="B37" s="11" t="s">
        <v>124</v>
      </c>
      <c r="C37" s="11" t="s">
        <v>79</v>
      </c>
      <c r="D37" s="11">
        <v>9</v>
      </c>
      <c r="E37" s="11">
        <v>7</v>
      </c>
      <c r="F37" s="11">
        <v>18</v>
      </c>
      <c r="G37" s="11">
        <v>100</v>
      </c>
      <c r="H37" s="11">
        <v>14</v>
      </c>
      <c r="I37" s="7">
        <f>(T37*$T$23)+(U37*$U$23)+(V37*$V$23)+(W37*$W$23)+(X37*$X$23)+(Y37*$Y$23)+(Z37*$Z$23)+(AA37*$AA$23)</f>
        <v>1.8</v>
      </c>
      <c r="J37" s="8">
        <f>H37+I37</f>
        <v>15.8</v>
      </c>
      <c r="K37" s="11">
        <v>8</v>
      </c>
      <c r="L37" s="11">
        <v>28</v>
      </c>
      <c r="M37" s="11">
        <v>2</v>
      </c>
      <c r="N37" s="9">
        <f>(((10-(((E37*3)+K37)/4))*5)+50)/100</f>
        <v>0.6375</v>
      </c>
      <c r="O37" s="7">
        <f>F37/(N37*7.85)</f>
        <v>3.59685275384039</v>
      </c>
      <c r="P37" s="9">
        <f>(((D37-8.62)*5)+50)/100</f>
        <v>0.519</v>
      </c>
      <c r="Q37" s="7">
        <f>O37*P37*J37</f>
        <v>29.494911952041967</v>
      </c>
      <c r="R37" s="168">
        <f>Q37*(SQRT(L37/28))*100</f>
        <v>2949.4911952041966</v>
      </c>
      <c r="S37" s="172">
        <f>R37/(G37+(((M37*3)+3)*20))</f>
        <v>10.533897125729274</v>
      </c>
      <c r="T37" s="10"/>
      <c r="U37" s="5">
        <v>3</v>
      </c>
      <c r="V37" s="5">
        <v>2</v>
      </c>
      <c r="X37" s="5">
        <v>1</v>
      </c>
      <c r="AB37" s="176">
        <f>S37/6.2</f>
        <v>1.6990156654402053</v>
      </c>
      <c r="AD37" s="19" t="s">
        <v>289</v>
      </c>
      <c r="AE37" s="20">
        <f>(S39*AF37)+(S40*AG37)+(S41*AH37)</f>
        <v>111.3240535235678</v>
      </c>
      <c r="AF37" s="5">
        <v>4</v>
      </c>
      <c r="AG37" s="5">
        <v>3</v>
      </c>
      <c r="AH37" s="5">
        <v>1</v>
      </c>
      <c r="AJ37" s="55" t="s">
        <v>125</v>
      </c>
      <c r="AK37" s="24">
        <f>$AE$116</f>
        <v>26.504352575481324</v>
      </c>
      <c r="AL37" s="21">
        <f>$AE$117</f>
        <v>46.889123286750944</v>
      </c>
      <c r="AM37" s="21">
        <f>$AE$118</f>
        <v>102.13825094901415</v>
      </c>
      <c r="AN37" s="44">
        <f>$AE$119</f>
        <v>20.312940518738895</v>
      </c>
      <c r="AO37" s="47">
        <f>$AE$120</f>
        <v>195.8446673299853</v>
      </c>
    </row>
    <row r="38" spans="1:41" ht="12" customHeight="1">
      <c r="A38" s="6">
        <v>13.4</v>
      </c>
      <c r="B38" s="11" t="s">
        <v>124</v>
      </c>
      <c r="C38" s="11" t="s">
        <v>78</v>
      </c>
      <c r="D38" s="11">
        <v>9</v>
      </c>
      <c r="E38" s="11">
        <v>7</v>
      </c>
      <c r="F38" s="11">
        <v>16</v>
      </c>
      <c r="G38" s="11">
        <v>90</v>
      </c>
      <c r="H38" s="11">
        <v>7</v>
      </c>
      <c r="I38" s="7">
        <f>(T38*$T$23)+(U38*$U$23)+(V38*$V$23)+(W38*$W$23)+(X38*$X$23)+(Y38*$Y$23)+(Z38*$Z$23)+(AA38*$AA$23)</f>
        <v>2.45</v>
      </c>
      <c r="J38" s="8">
        <f>H38+I38</f>
        <v>9.45</v>
      </c>
      <c r="K38" s="11">
        <v>8</v>
      </c>
      <c r="L38" s="11">
        <v>40</v>
      </c>
      <c r="M38" s="11">
        <v>2</v>
      </c>
      <c r="N38" s="9">
        <f>(((10-(((E38*3)+K38)/4))*5)+50)/100</f>
        <v>0.6375</v>
      </c>
      <c r="O38" s="7">
        <f>F38/(N38*7.85)</f>
        <v>3.1972024478581242</v>
      </c>
      <c r="P38" s="9">
        <f>(((D38-8.62)*5)+50)/100</f>
        <v>0.519</v>
      </c>
      <c r="Q38" s="7">
        <f>O38*P38*J38</f>
        <v>15.680839265642563</v>
      </c>
      <c r="R38" s="168">
        <f>Q38*(SQRT(L38/28))*100</f>
        <v>1874.2187708670112</v>
      </c>
      <c r="S38" s="172">
        <f>R38/(G38+(((M38*3)+3)*20))</f>
        <v>6.941551003211153</v>
      </c>
      <c r="T38" s="10"/>
      <c r="U38" s="5">
        <v>2</v>
      </c>
      <c r="V38" s="5">
        <v>1</v>
      </c>
      <c r="X38" s="5">
        <v>2</v>
      </c>
      <c r="AB38" s="176">
        <f>S38/6.2</f>
        <v>1.1196050005179279</v>
      </c>
      <c r="AD38" s="19" t="s">
        <v>290</v>
      </c>
      <c r="AE38" s="20">
        <f>(S42*AF38)</f>
        <v>24.40052611499923</v>
      </c>
      <c r="AF38" s="5">
        <v>1</v>
      </c>
      <c r="AH38" s="5"/>
      <c r="AJ38" s="55" t="s">
        <v>209</v>
      </c>
      <c r="AK38" s="24">
        <f>$AE$125</f>
        <v>35.1077417429241</v>
      </c>
      <c r="AL38" s="21">
        <f>$AE$126</f>
        <v>78.53741061954688</v>
      </c>
      <c r="AM38" s="21">
        <f>$AE$127</f>
        <v>105.32681402198641</v>
      </c>
      <c r="AN38" s="44">
        <f>$AE$128</f>
        <v>32.437521713954844</v>
      </c>
      <c r="AO38" s="47">
        <f>$AE$129</f>
        <v>251.40948809841225</v>
      </c>
    </row>
    <row r="39" spans="1:41" ht="12" customHeight="1">
      <c r="A39" s="6">
        <v>13.8</v>
      </c>
      <c r="B39" s="11" t="s">
        <v>124</v>
      </c>
      <c r="C39" s="11" t="s">
        <v>220</v>
      </c>
      <c r="D39" s="11">
        <v>12</v>
      </c>
      <c r="E39" s="11">
        <v>12</v>
      </c>
      <c r="F39" s="11">
        <f>13*1.25</f>
        <v>16.25</v>
      </c>
      <c r="G39" s="11">
        <v>120</v>
      </c>
      <c r="H39" s="11">
        <v>8</v>
      </c>
      <c r="I39" s="7">
        <f>(T39*$T$23)+(U39*$U$23)+(V39*$V$23)+(W39*$W$23)+(X39*$X$23)+(Y39*$Y$23)+(Z39*$Z$23)+(AA39*$AA$23)</f>
        <v>7.35</v>
      </c>
      <c r="J39" s="8">
        <f>H39+I39</f>
        <v>15.35</v>
      </c>
      <c r="K39" s="11">
        <v>12</v>
      </c>
      <c r="L39" s="11">
        <v>32</v>
      </c>
      <c r="M39" s="11">
        <v>3</v>
      </c>
      <c r="N39" s="9">
        <f>(((10-(((E39*3)+K39)/4))*5)+50)/100</f>
        <v>0.4</v>
      </c>
      <c r="O39" s="7">
        <f>F39/(N39*7.85)</f>
        <v>5.175159235668789</v>
      </c>
      <c r="P39" s="9">
        <f>(((D39-8.62)*5)+50)/100</f>
        <v>0.669</v>
      </c>
      <c r="Q39" s="7">
        <f>O39*P39*J39</f>
        <v>53.144486464968146</v>
      </c>
      <c r="R39" s="168">
        <f>Q39*(SQRT(L39/28))*100</f>
        <v>5681.384581370166</v>
      </c>
      <c r="S39" s="172">
        <f>R39/(G39+(((M39*3)+3)*20))</f>
        <v>15.781623837139351</v>
      </c>
      <c r="T39" s="10"/>
      <c r="U39" s="5">
        <v>1</v>
      </c>
      <c r="V39" s="5">
        <v>1</v>
      </c>
      <c r="X39" s="5">
        <v>1</v>
      </c>
      <c r="Y39" s="5">
        <v>1</v>
      </c>
      <c r="Z39" s="5">
        <v>1</v>
      </c>
      <c r="AB39" s="176">
        <f>S39/11.4</f>
        <v>1.3843529681701185</v>
      </c>
      <c r="AD39" s="58" t="s">
        <v>284</v>
      </c>
      <c r="AE39" s="59">
        <f>SUM(AE35:AE38)</f>
        <v>244.68906816860564</v>
      </c>
      <c r="AH39" s="5"/>
      <c r="AJ39" s="55" t="s">
        <v>165</v>
      </c>
      <c r="AK39" s="24">
        <f>$AE$134</f>
        <v>25.184329769593653</v>
      </c>
      <c r="AL39" s="21">
        <f>$AE$135</f>
        <v>51.403513281914144</v>
      </c>
      <c r="AM39" s="21">
        <f>$AE$136</f>
        <v>102.25426824942456</v>
      </c>
      <c r="AN39" s="44">
        <f>$AE$137</f>
        <v>6.058362594320449</v>
      </c>
      <c r="AO39" s="47">
        <f>$AE$138</f>
        <v>184.9004738952528</v>
      </c>
    </row>
    <row r="40" spans="1:41" ht="12" customHeight="1">
      <c r="A40" s="6">
        <v>13.7</v>
      </c>
      <c r="B40" s="11" t="s">
        <v>124</v>
      </c>
      <c r="C40" s="11" t="s">
        <v>81</v>
      </c>
      <c r="D40" s="11">
        <v>13</v>
      </c>
      <c r="E40" s="11">
        <v>10</v>
      </c>
      <c r="F40" s="11">
        <v>20</v>
      </c>
      <c r="G40" s="11">
        <v>170</v>
      </c>
      <c r="H40" s="11">
        <v>7</v>
      </c>
      <c r="I40" s="7">
        <f>(T40*$T$23)+(U40*$U$23)+(V40*$V$23)+(W40*$W$23)+(X40*$X$23)+(Y40*$Y$23)+(Z40*$Z$23)+(AA40*$AA$23)</f>
        <v>3.7</v>
      </c>
      <c r="J40" s="8">
        <f>H40+I40</f>
        <v>10.7</v>
      </c>
      <c r="K40" s="11">
        <v>15</v>
      </c>
      <c r="L40" s="11">
        <v>36</v>
      </c>
      <c r="M40" s="11">
        <v>3</v>
      </c>
      <c r="N40" s="9">
        <f>(((10-(((E40*3)+K40)/4))*5)+50)/100</f>
        <v>0.4375</v>
      </c>
      <c r="O40" s="7">
        <f>F40/(N40*7.85)</f>
        <v>5.823475887170155</v>
      </c>
      <c r="P40" s="9">
        <f>(((D40-8.62)*5)+50)/100</f>
        <v>0.7190000000000001</v>
      </c>
      <c r="Q40" s="7">
        <f>O40*P40*J40</f>
        <v>44.80174704276616</v>
      </c>
      <c r="R40" s="168">
        <f>Q40*(SQRT(L40/28))*100</f>
        <v>5080.040613273544</v>
      </c>
      <c r="S40" s="172">
        <f>R40/(G40+(((M40*3)+3)*20))</f>
        <v>12.390342959203766</v>
      </c>
      <c r="T40" s="10"/>
      <c r="U40" s="5">
        <v>2</v>
      </c>
      <c r="V40" s="5">
        <v>2</v>
      </c>
      <c r="W40" s="5">
        <v>2</v>
      </c>
      <c r="X40" s="5">
        <v>2</v>
      </c>
      <c r="AB40" s="176">
        <f>S40/11.4</f>
        <v>1.0868721894038391</v>
      </c>
      <c r="AD40" s="19"/>
      <c r="AE40" s="20"/>
      <c r="AH40" s="5"/>
      <c r="AJ40" s="55" t="s">
        <v>121</v>
      </c>
      <c r="AK40" s="24">
        <f>$AE$143</f>
        <v>45.10685524063696</v>
      </c>
      <c r="AL40" s="21">
        <f>$AE$144</f>
        <v>39.50400116441544</v>
      </c>
      <c r="AM40" s="21">
        <f>$AE$145</f>
        <v>75.31674601325076</v>
      </c>
      <c r="AN40" s="44">
        <f>$AE$146</f>
        <v>30.656124150023977</v>
      </c>
      <c r="AO40" s="47">
        <f>$AE$147</f>
        <v>190.58372656832714</v>
      </c>
    </row>
    <row r="41" spans="1:41" ht="12" customHeight="1" thickBot="1">
      <c r="A41" s="6">
        <v>13.6</v>
      </c>
      <c r="B41" s="11" t="s">
        <v>124</v>
      </c>
      <c r="C41" s="11" t="s">
        <v>80</v>
      </c>
      <c r="D41" s="11">
        <v>12</v>
      </c>
      <c r="E41" s="11">
        <v>9</v>
      </c>
      <c r="F41" s="11">
        <f>16*1.5</f>
        <v>24</v>
      </c>
      <c r="G41" s="11">
        <v>140</v>
      </c>
      <c r="H41" s="11">
        <v>6</v>
      </c>
      <c r="I41" s="7">
        <f>(T41*$T$23)+(U41*$U$23)+(V41*$V$23)+(W41*$W$23)+(X41*$X$23)+(Y41*$Y$23)+(Z41*$Z$23)+(AA41*$AA$23)</f>
        <v>4.3</v>
      </c>
      <c r="J41" s="8">
        <f>H41+I41</f>
        <v>10.3</v>
      </c>
      <c r="K41" s="11">
        <v>10</v>
      </c>
      <c r="L41" s="11">
        <v>32</v>
      </c>
      <c r="M41" s="11">
        <v>3</v>
      </c>
      <c r="N41" s="9">
        <f>(((10-(((E41*3)+K41)/4))*5)+50)/100</f>
        <v>0.5375</v>
      </c>
      <c r="O41" s="7">
        <f>F41/(N41*7.85)</f>
        <v>5.6880462153755005</v>
      </c>
      <c r="P41" s="9">
        <f>(((D41-8.62)*5)+50)/100</f>
        <v>0.669</v>
      </c>
      <c r="Q41" s="7">
        <f>O41*P41*J41</f>
        <v>39.19462005628797</v>
      </c>
      <c r="R41" s="168">
        <f>Q41*(SQRT(L41/28))*100</f>
        <v>4190.081133011656</v>
      </c>
      <c r="S41" s="172">
        <f>R41/(G41+(((M41*3)+3)*20))</f>
        <v>11.026529297399094</v>
      </c>
      <c r="T41" s="10"/>
      <c r="U41" s="5">
        <v>3</v>
      </c>
      <c r="V41" s="5">
        <v>4</v>
      </c>
      <c r="X41" s="5">
        <v>3</v>
      </c>
      <c r="AB41" s="176">
        <f>S41/11.4</f>
        <v>0.967239412052552</v>
      </c>
      <c r="AD41" s="19"/>
      <c r="AE41" s="20"/>
      <c r="AH41" s="5"/>
      <c r="AJ41" s="56" t="s">
        <v>122</v>
      </c>
      <c r="AK41" s="25">
        <f>$AE$152</f>
        <v>19.70711653282912</v>
      </c>
      <c r="AL41" s="22">
        <f>$AE$153</f>
        <v>42.89489307884123</v>
      </c>
      <c r="AM41" s="22">
        <f>$AE$154</f>
        <v>118.02651728288622</v>
      </c>
      <c r="AN41" s="45">
        <f>$AE$155</f>
        <v>32.269719431578615</v>
      </c>
      <c r="AO41" s="48">
        <f>$AE$156</f>
        <v>212.89824632613517</v>
      </c>
    </row>
    <row r="42" spans="1:34" ht="12" customHeight="1" thickBot="1">
      <c r="A42" s="6">
        <v>13.9</v>
      </c>
      <c r="B42" s="11" t="s">
        <v>124</v>
      </c>
      <c r="C42" s="11" t="s">
        <v>82</v>
      </c>
      <c r="D42" s="11">
        <v>16</v>
      </c>
      <c r="E42" s="11">
        <v>12</v>
      </c>
      <c r="F42" s="11">
        <f>20*1.5</f>
        <v>30</v>
      </c>
      <c r="G42" s="11">
        <v>280</v>
      </c>
      <c r="H42" s="11">
        <v>0</v>
      </c>
      <c r="I42" s="7">
        <f>(T42*$T$23)+(U42*$U$23)+(V42*$V$23)+(W42*$W$23)+(X42*$X$23)+(Y42*$Y$23)+(Z42*$Z$23)+(AA42*$AA$23)</f>
        <v>14.45</v>
      </c>
      <c r="J42" s="8">
        <f>H42+I42</f>
        <v>14.45</v>
      </c>
      <c r="K42" s="11">
        <v>15</v>
      </c>
      <c r="L42" s="11">
        <v>32</v>
      </c>
      <c r="M42" s="11">
        <v>4</v>
      </c>
      <c r="N42" s="9">
        <f>(((10-(((E42*3)+K42)/4))*5)+50)/100</f>
        <v>0.3625</v>
      </c>
      <c r="O42" s="7">
        <f>F42/(N42*7.85)</f>
        <v>10.542499450911489</v>
      </c>
      <c r="P42" s="9">
        <f>(((D42-8.62)*5)+50)/100</f>
        <v>0.8690000000000001</v>
      </c>
      <c r="Q42" s="7">
        <f>O42*P42*J42</f>
        <v>132.38269273006813</v>
      </c>
      <c r="R42" s="168">
        <f>Q42*(SQRT(L42/28))*100</f>
        <v>14152.305146699553</v>
      </c>
      <c r="S42" s="172">
        <f>R42/(G42+(((M42*3)+3)*20))</f>
        <v>24.40052611499923</v>
      </c>
      <c r="T42" s="10"/>
      <c r="U42" s="5">
        <v>2</v>
      </c>
      <c r="V42" s="5">
        <v>3</v>
      </c>
      <c r="W42" s="5">
        <v>7</v>
      </c>
      <c r="AA42" s="5">
        <v>1</v>
      </c>
      <c r="AB42" s="176">
        <f>S42/30.8</f>
        <v>0.7922248738636114</v>
      </c>
      <c r="AD42" s="19"/>
      <c r="AE42" s="20"/>
      <c r="AH42" s="5"/>
    </row>
    <row r="43" spans="1:47" ht="12" customHeight="1" thickBot="1">
      <c r="A43" s="6">
        <v>7.3</v>
      </c>
      <c r="B43" s="6" t="s">
        <v>119</v>
      </c>
      <c r="C43" s="6" t="s">
        <v>43</v>
      </c>
      <c r="D43" s="6">
        <v>8</v>
      </c>
      <c r="E43" s="6">
        <v>6</v>
      </c>
      <c r="F43" s="6">
        <v>10</v>
      </c>
      <c r="G43" s="6">
        <v>40</v>
      </c>
      <c r="H43" s="6">
        <v>10</v>
      </c>
      <c r="I43" s="7">
        <f>(T43*$T$23)+(U43*$U$23)+(V43*$V$23)+(W43*$W$23)+(X43*$X$23)+(Y43*$Y$23)+(Z43*$Z$23)+(AA43*$AA$23)</f>
        <v>1.5</v>
      </c>
      <c r="J43" s="8">
        <f>H43+I43</f>
        <v>11.5</v>
      </c>
      <c r="K43" s="6">
        <v>5</v>
      </c>
      <c r="L43" s="6">
        <v>24</v>
      </c>
      <c r="M43" s="6">
        <v>1</v>
      </c>
      <c r="N43" s="9">
        <f>(((10-(((E43*3)+K43)/4))*5)+50)/100</f>
        <v>0.7125</v>
      </c>
      <c r="O43" s="7">
        <f>F43/(N43*7.85)</f>
        <v>1.7879092636048721</v>
      </c>
      <c r="P43" s="9">
        <f>(((D43-8.62)*5)+50)/100</f>
        <v>0.4690000000000001</v>
      </c>
      <c r="Q43" s="7">
        <f>O43*P43*J43</f>
        <v>9.643088613252878</v>
      </c>
      <c r="R43" s="168">
        <f>Q43*(SQRT(L43/28))*100</f>
        <v>892.7765262037335</v>
      </c>
      <c r="S43" s="172">
        <f>R43/(G43+(((M43*3)+3)*20))</f>
        <v>5.579853288773334</v>
      </c>
      <c r="T43" s="10">
        <v>1</v>
      </c>
      <c r="V43" s="5">
        <v>1</v>
      </c>
      <c r="W43" s="5">
        <v>1</v>
      </c>
      <c r="X43" s="5">
        <v>1</v>
      </c>
      <c r="AB43" s="176">
        <f>S43/3.5</f>
        <v>1.5942437967923813</v>
      </c>
      <c r="AD43" s="16" t="s">
        <v>119</v>
      </c>
      <c r="AE43" s="20"/>
      <c r="AH43" s="5"/>
      <c r="AJ43" s="39"/>
      <c r="AK43" s="40" t="s">
        <v>287</v>
      </c>
      <c r="AL43" s="41"/>
      <c r="AM43" s="39"/>
      <c r="AN43" s="40" t="s">
        <v>288</v>
      </c>
      <c r="AO43" s="42"/>
      <c r="AP43" s="39"/>
      <c r="AQ43" s="40" t="s">
        <v>289</v>
      </c>
      <c r="AR43" s="41"/>
      <c r="AS43" s="40"/>
      <c r="AT43" s="40" t="s">
        <v>290</v>
      </c>
      <c r="AU43" s="42"/>
    </row>
    <row r="44" spans="1:47" ht="12" customHeight="1">
      <c r="A44" s="6">
        <v>7.2</v>
      </c>
      <c r="B44" s="11" t="s">
        <v>119</v>
      </c>
      <c r="C44" s="11" t="s">
        <v>42</v>
      </c>
      <c r="D44" s="11">
        <v>7</v>
      </c>
      <c r="E44" s="11">
        <v>7</v>
      </c>
      <c r="F44" s="11">
        <v>12</v>
      </c>
      <c r="G44" s="11">
        <v>35</v>
      </c>
      <c r="H44" s="11">
        <v>5</v>
      </c>
      <c r="I44" s="7">
        <f>(T44*$T$23)+(U44*$U$23)+(V44*$V$23)+(W44*$W$23)+(X44*$X$23)+(Y44*$Y$23)+(Z44*$Z$23)+(AA44*$AA$23)</f>
        <v>0.35</v>
      </c>
      <c r="J44" s="8">
        <f>H44+I44</f>
        <v>5.35</v>
      </c>
      <c r="K44" s="11">
        <v>5</v>
      </c>
      <c r="L44" s="11">
        <v>28</v>
      </c>
      <c r="M44" s="11">
        <v>1</v>
      </c>
      <c r="N44" s="9">
        <f>(((10-(((E44*3)+K44)/4))*5)+50)/100</f>
        <v>0.675</v>
      </c>
      <c r="O44" s="7">
        <f>F44/(N44*7.85)</f>
        <v>2.264685067232838</v>
      </c>
      <c r="P44" s="9">
        <f>(((D44-8.62)*5)+50)/100</f>
        <v>0.41900000000000004</v>
      </c>
      <c r="Q44" s="7">
        <f>O44*P44*J44</f>
        <v>5.076631280962491</v>
      </c>
      <c r="R44" s="168">
        <f>Q44*(SQRT(L44/28))*100</f>
        <v>507.6631280962491</v>
      </c>
      <c r="S44" s="172">
        <f>R44/(G44+(((M44*3)+3)*20))</f>
        <v>3.2752459877177365</v>
      </c>
      <c r="T44" s="10">
        <v>1</v>
      </c>
      <c r="U44" s="5">
        <v>1</v>
      </c>
      <c r="V44" s="5">
        <v>2</v>
      </c>
      <c r="AB44" s="176">
        <f>S44/3.5</f>
        <v>0.9357845679193533</v>
      </c>
      <c r="AD44" s="19" t="s">
        <v>287</v>
      </c>
      <c r="AE44" s="20">
        <f>(S43*AF44)+(S44*AG44)</f>
        <v>37.72500440701988</v>
      </c>
      <c r="AF44" s="5">
        <v>5</v>
      </c>
      <c r="AG44" s="5">
        <v>3</v>
      </c>
      <c r="AH44" s="5"/>
      <c r="AJ44" s="36">
        <v>1</v>
      </c>
      <c r="AK44" s="33" t="s">
        <v>117</v>
      </c>
      <c r="AL44" s="37">
        <f>LOOKUP(AK44,$AJ$27:$AJ$41,$AK$27:$AK$41)</f>
        <v>59.56106534493809</v>
      </c>
      <c r="AM44" s="36">
        <v>1</v>
      </c>
      <c r="AN44" s="33" t="s">
        <v>209</v>
      </c>
      <c r="AO44" s="28">
        <f>LOOKUP(AN44,$AJ$27:$AJ$41,$AL$27:$AL$41)</f>
        <v>78.53741061954688</v>
      </c>
      <c r="AP44" s="36">
        <v>1</v>
      </c>
      <c r="AQ44" s="33" t="s">
        <v>122</v>
      </c>
      <c r="AR44" s="28">
        <f>LOOKUP(AQ44,$AJ$27:$AJ$41,$AM$27:$AM$41)</f>
        <v>118.02651728288622</v>
      </c>
      <c r="AS44" s="38">
        <v>1</v>
      </c>
      <c r="AT44" s="33" t="s">
        <v>119</v>
      </c>
      <c r="AU44" s="28">
        <f>LOOKUP(AT44,$AJ$27:$AJ$41,$AN$27:$AN$41)</f>
        <v>34.3645142786035</v>
      </c>
    </row>
    <row r="45" spans="1:47" ht="12" customHeight="1">
      <c r="A45" s="6">
        <v>7.1</v>
      </c>
      <c r="B45" s="11" t="s">
        <v>119</v>
      </c>
      <c r="C45" s="11" t="s">
        <v>41</v>
      </c>
      <c r="D45" s="11">
        <v>4</v>
      </c>
      <c r="E45" s="11">
        <v>5</v>
      </c>
      <c r="F45" s="11">
        <f>10*1.5</f>
        <v>15</v>
      </c>
      <c r="G45" s="11">
        <v>25</v>
      </c>
      <c r="H45" s="11">
        <v>4</v>
      </c>
      <c r="I45" s="7">
        <f>(T45*$T$23)+(U45*$U$23)+(V45*$V$23)+(W45*$W$23)+(X45*$X$23)+(Y45*$Y$23)+(Z45*$Z$23)+(AA45*$AA$23)</f>
        <v>1.5</v>
      </c>
      <c r="J45" s="8">
        <f>H45+I45</f>
        <v>5.5</v>
      </c>
      <c r="K45" s="11">
        <v>5</v>
      </c>
      <c r="L45" s="11">
        <v>28</v>
      </c>
      <c r="M45" s="11">
        <v>1</v>
      </c>
      <c r="N45" s="9">
        <f>(((10-(((E45*3)+K45)/4))*5)+50)/100</f>
        <v>0.75</v>
      </c>
      <c r="O45" s="7">
        <f>F45/(N45*7.85)</f>
        <v>2.547770700636943</v>
      </c>
      <c r="P45" s="9">
        <f>(((D45-8.62)*5)+50)/100</f>
        <v>0.2690000000000001</v>
      </c>
      <c r="Q45" s="7">
        <f>O45*P45*J45</f>
        <v>3.7694267515923583</v>
      </c>
      <c r="R45" s="168">
        <f>Q45*(SQRT(L45/28))*100</f>
        <v>376.9426751592358</v>
      </c>
      <c r="S45" s="172">
        <f>R45/(G45+(((M45*3)+3)*20))</f>
        <v>2.599604656270592</v>
      </c>
      <c r="T45" s="10">
        <v>1</v>
      </c>
      <c r="V45" s="5">
        <v>1</v>
      </c>
      <c r="W45" s="5">
        <v>1</v>
      </c>
      <c r="X45" s="5">
        <v>1</v>
      </c>
      <c r="AB45" s="176">
        <f>S45/3.5</f>
        <v>0.7427441875058834</v>
      </c>
      <c r="AD45" s="19" t="s">
        <v>288</v>
      </c>
      <c r="AE45" s="20">
        <f>(S46*AF45)+(S47*AG45)</f>
        <v>47.99706321150901</v>
      </c>
      <c r="AF45" s="5">
        <v>6</v>
      </c>
      <c r="AG45" s="5">
        <v>2</v>
      </c>
      <c r="AH45" s="5"/>
      <c r="AJ45" s="29">
        <v>2</v>
      </c>
      <c r="AK45" s="30" t="s">
        <v>190</v>
      </c>
      <c r="AL45" s="37">
        <f>LOOKUP(AK45,$AJ$27:$AJ$41,$AK$27:$AK$41)</f>
        <v>52.14965109642711</v>
      </c>
      <c r="AM45" s="29">
        <v>2</v>
      </c>
      <c r="AN45" s="30" t="s">
        <v>124</v>
      </c>
      <c r="AO45" s="28">
        <f>LOOKUP(AN45,$AJ$27:$AJ$41,$AL$27:$AL$41)</f>
        <v>77.08648476079794</v>
      </c>
      <c r="AP45" s="29">
        <v>2</v>
      </c>
      <c r="AQ45" s="30" t="s">
        <v>124</v>
      </c>
      <c r="AR45" s="28">
        <f>LOOKUP(AQ45,$AJ$27:$AJ$41,$AM$27:$AM$41)</f>
        <v>111.3240535235678</v>
      </c>
      <c r="AS45" s="34">
        <v>2</v>
      </c>
      <c r="AT45" s="30" t="s">
        <v>115</v>
      </c>
      <c r="AU45" s="28">
        <f>LOOKUP(AT45,$AJ$27:$AJ$41,$AN$27:$AN$41)</f>
        <v>33.13784833458877</v>
      </c>
    </row>
    <row r="46" spans="1:47" ht="12" customHeight="1">
      <c r="A46" s="6">
        <v>7.4</v>
      </c>
      <c r="B46" s="11" t="s">
        <v>119</v>
      </c>
      <c r="C46" s="11" t="s">
        <v>44</v>
      </c>
      <c r="D46" s="11">
        <v>10</v>
      </c>
      <c r="E46" s="11">
        <v>7</v>
      </c>
      <c r="F46" s="11">
        <v>20</v>
      </c>
      <c r="G46" s="11">
        <v>80</v>
      </c>
      <c r="H46" s="11">
        <v>8</v>
      </c>
      <c r="I46" s="7">
        <f>(T46*$T$23)+(U46*$U$23)+(V46*$V$23)+(W46*$W$23)+(X46*$X$23)+(Y46*$Y$23)+(Z46*$Z$23)+(AA46*$AA$23)</f>
        <v>0.25</v>
      </c>
      <c r="J46" s="8">
        <f>H46+I46</f>
        <v>8.25</v>
      </c>
      <c r="K46" s="11">
        <v>6</v>
      </c>
      <c r="L46" s="11">
        <v>24</v>
      </c>
      <c r="M46" s="11">
        <v>2</v>
      </c>
      <c r="N46" s="9">
        <f>(((10-(((E46*3)+K46)/4))*5)+50)/100</f>
        <v>0.6625</v>
      </c>
      <c r="O46" s="7">
        <f>F46/(N46*7.85)</f>
        <v>3.845691623602933</v>
      </c>
      <c r="P46" s="9">
        <f>(((D46-8.62)*5)+50)/100</f>
        <v>0.5690000000000001</v>
      </c>
      <c r="Q46" s="7">
        <f>O46*P46*J46</f>
        <v>18.05263790409807</v>
      </c>
      <c r="R46" s="168">
        <f>Q46*(SQRT(L46/28))*100</f>
        <v>1671.349502552982</v>
      </c>
      <c r="S46" s="172">
        <f>R46/(G46+(((M46*3)+3)*20))</f>
        <v>6.428267317511469</v>
      </c>
      <c r="T46" s="10">
        <v>1</v>
      </c>
      <c r="V46" s="5">
        <v>2</v>
      </c>
      <c r="AB46" s="176">
        <f>S46/6.2</f>
        <v>1.0368173092760433</v>
      </c>
      <c r="AD46" s="19" t="s">
        <v>289</v>
      </c>
      <c r="AE46" s="20">
        <f>(S48*AF46)+(S49*AG46)+(S50*AH46)</f>
        <v>99.04026254719156</v>
      </c>
      <c r="AF46" s="5">
        <v>4</v>
      </c>
      <c r="AG46" s="5">
        <v>3</v>
      </c>
      <c r="AH46" s="5">
        <v>1</v>
      </c>
      <c r="AJ46" s="29">
        <v>3</v>
      </c>
      <c r="AK46" s="30" t="s">
        <v>121</v>
      </c>
      <c r="AL46" s="37">
        <f>LOOKUP(AK46,$AJ$27:$AJ$41,$AK$27:$AK$41)</f>
        <v>45.10685524063696</v>
      </c>
      <c r="AM46" s="29">
        <v>3</v>
      </c>
      <c r="AN46" s="30" t="s">
        <v>190</v>
      </c>
      <c r="AO46" s="28">
        <f>LOOKUP(AN46,$AJ$27:$AJ$41,$AL$27:$AL$41)</f>
        <v>76.54730024686425</v>
      </c>
      <c r="AP46" s="29">
        <v>3</v>
      </c>
      <c r="AQ46" s="30" t="s">
        <v>209</v>
      </c>
      <c r="AR46" s="28">
        <f>LOOKUP(AQ46,$AJ$27:$AJ$41,$AM$27:$AM$41)</f>
        <v>105.32681402198641</v>
      </c>
      <c r="AS46" s="34">
        <v>3</v>
      </c>
      <c r="AT46" s="30" t="s">
        <v>209</v>
      </c>
      <c r="AU46" s="28">
        <f>LOOKUP(AT46,$AJ$27:$AJ$41,$AN$27:$AN$41)</f>
        <v>32.437521713954844</v>
      </c>
    </row>
    <row r="47" spans="1:47" ht="12" customHeight="1">
      <c r="A47" s="6">
        <v>7.5</v>
      </c>
      <c r="B47" s="11" t="s">
        <v>119</v>
      </c>
      <c r="C47" s="11" t="s">
        <v>45</v>
      </c>
      <c r="D47" s="11">
        <v>9</v>
      </c>
      <c r="E47" s="11">
        <v>7</v>
      </c>
      <c r="F47" s="11">
        <v>14</v>
      </c>
      <c r="G47" s="11">
        <v>60</v>
      </c>
      <c r="H47" s="11">
        <v>6</v>
      </c>
      <c r="I47" s="7">
        <f>(T47*$T$23)+(U47*$U$23)+(V47*$V$23)+(W47*$W$23)+(X47*$X$23)+(Y47*$Y$23)+(Z47*$Z$23)+(AA47*$AA$23)</f>
        <v>2.25</v>
      </c>
      <c r="J47" s="8">
        <f>H47+I47</f>
        <v>8.25</v>
      </c>
      <c r="K47" s="11">
        <v>5</v>
      </c>
      <c r="L47" s="11">
        <v>28</v>
      </c>
      <c r="M47" s="11">
        <v>2</v>
      </c>
      <c r="N47" s="9">
        <f>(((10-(((E47*3)+K47)/4))*5)+50)/100</f>
        <v>0.675</v>
      </c>
      <c r="O47" s="7">
        <f>F47/(N47*7.85)</f>
        <v>2.6421325784383107</v>
      </c>
      <c r="P47" s="9">
        <f>(((D47-8.62)*5)+50)/100</f>
        <v>0.519</v>
      </c>
      <c r="Q47" s="7">
        <f>O47*P47*J47</f>
        <v>11.312951167728237</v>
      </c>
      <c r="R47" s="168">
        <f>Q47*(SQRT(L47/28))*100</f>
        <v>1131.2951167728236</v>
      </c>
      <c r="S47" s="172">
        <f>R47/(G47+(((M47*3)+3)*20))</f>
        <v>4.713729653220098</v>
      </c>
      <c r="T47" s="10">
        <v>1</v>
      </c>
      <c r="V47" s="5">
        <v>2</v>
      </c>
      <c r="W47" s="5">
        <v>2</v>
      </c>
      <c r="X47" s="5">
        <v>1</v>
      </c>
      <c r="AB47" s="176">
        <f>S47/6.2</f>
        <v>0.7602789763258223</v>
      </c>
      <c r="AD47" s="19" t="s">
        <v>290</v>
      </c>
      <c r="AE47" s="20">
        <f>(S51*AF47)</f>
        <v>34.3645142786035</v>
      </c>
      <c r="AF47" s="5">
        <v>1</v>
      </c>
      <c r="AH47" s="5"/>
      <c r="AJ47" s="29">
        <v>4</v>
      </c>
      <c r="AK47" s="30" t="s">
        <v>119</v>
      </c>
      <c r="AL47" s="37">
        <f>LOOKUP(AK47,$AJ$27:$AJ$41,$AK$27:$AK$41)</f>
        <v>37.72500440701988</v>
      </c>
      <c r="AM47" s="29">
        <v>4</v>
      </c>
      <c r="AN47" s="30" t="s">
        <v>123</v>
      </c>
      <c r="AO47" s="28">
        <f>LOOKUP(AN47,$AJ$27:$AJ$41,$AL$27:$AL$41)</f>
        <v>63.428027657559696</v>
      </c>
      <c r="AP47" s="29">
        <v>4</v>
      </c>
      <c r="AQ47" s="30" t="s">
        <v>117</v>
      </c>
      <c r="AR47" s="28">
        <f>LOOKUP(AQ47,$AJ$27:$AJ$41,$AM$27:$AM$41)</f>
        <v>103.7536436245528</v>
      </c>
      <c r="AS47" s="34">
        <v>4</v>
      </c>
      <c r="AT47" s="30" t="s">
        <v>122</v>
      </c>
      <c r="AU47" s="28">
        <f>LOOKUP(AT47,$AJ$27:$AJ$41,$AN$27:$AN$41)</f>
        <v>32.269719431578615</v>
      </c>
    </row>
    <row r="48" spans="1:47" ht="12" customHeight="1">
      <c r="A48" s="6">
        <v>7.8</v>
      </c>
      <c r="B48" s="11" t="s">
        <v>119</v>
      </c>
      <c r="C48" s="11" t="s">
        <v>183</v>
      </c>
      <c r="D48" s="11">
        <v>10</v>
      </c>
      <c r="E48" s="11">
        <v>10</v>
      </c>
      <c r="F48" s="11">
        <v>24</v>
      </c>
      <c r="G48" s="11">
        <v>180</v>
      </c>
      <c r="H48" s="11">
        <v>16</v>
      </c>
      <c r="I48" s="7">
        <f>(T48*$T$23)+(U48*$U$23)+(V48*$V$23)+(W48*$W$23)+(X48*$X$23)+(Y48*$Y$23)+(Z48*$Z$23)+(AA48*$AA$23)</f>
        <v>2.1</v>
      </c>
      <c r="J48" s="8">
        <f>H48+I48</f>
        <v>18.1</v>
      </c>
      <c r="K48" s="11">
        <v>12</v>
      </c>
      <c r="L48" s="11">
        <v>24</v>
      </c>
      <c r="M48" s="11">
        <v>3</v>
      </c>
      <c r="N48" s="9">
        <f>(((10-(((E48*3)+K48)/4))*5)+50)/100</f>
        <v>0.475</v>
      </c>
      <c r="O48" s="7">
        <f>F48/(N48*7.85)</f>
        <v>6.43647334897754</v>
      </c>
      <c r="P48" s="9">
        <f>(((D48-8.62)*5)+50)/100</f>
        <v>0.5690000000000001</v>
      </c>
      <c r="Q48" s="7">
        <f>O48*P48*J48</f>
        <v>66.28859537378479</v>
      </c>
      <c r="R48" s="168">
        <f>Q48*(SQRT(L48/28))*100</f>
        <v>6137.131398273972</v>
      </c>
      <c r="S48" s="172">
        <f>R48/(G48+(((M48*3)+3)*20))</f>
        <v>14.612217614938029</v>
      </c>
      <c r="T48" s="10"/>
      <c r="U48" s="5">
        <v>1</v>
      </c>
      <c r="V48" s="5">
        <v>2</v>
      </c>
      <c r="W48" s="5">
        <v>1</v>
      </c>
      <c r="X48" s="5">
        <v>1</v>
      </c>
      <c r="AB48" s="176">
        <f>S48/11.4</f>
        <v>1.281773474994564</v>
      </c>
      <c r="AD48" s="58" t="s">
        <v>284</v>
      </c>
      <c r="AE48" s="59">
        <f>SUM(AE44:AE47)</f>
        <v>219.12684444432395</v>
      </c>
      <c r="AH48" s="5"/>
      <c r="AJ48" s="29">
        <v>5</v>
      </c>
      <c r="AK48" s="30" t="s">
        <v>118</v>
      </c>
      <c r="AL48" s="37">
        <f>LOOKUP(AK48,$AJ$27:$AJ$41,$AK$27:$AK$41)</f>
        <v>37.440610381629895</v>
      </c>
      <c r="AM48" s="29">
        <v>5</v>
      </c>
      <c r="AN48" s="30" t="s">
        <v>115</v>
      </c>
      <c r="AO48" s="28">
        <f>LOOKUP(AN48,$AJ$27:$AJ$41,$AL$27:$AL$41)</f>
        <v>57.90675538943108</v>
      </c>
      <c r="AP48" s="29">
        <v>5</v>
      </c>
      <c r="AQ48" s="30" t="s">
        <v>165</v>
      </c>
      <c r="AR48" s="28">
        <f>LOOKUP(AQ48,$AJ$27:$AJ$41,$AM$27:$AM$41)</f>
        <v>102.25426824942456</v>
      </c>
      <c r="AS48" s="34">
        <v>5</v>
      </c>
      <c r="AT48" s="30" t="s">
        <v>117</v>
      </c>
      <c r="AU48" s="28">
        <f>LOOKUP(AT48,$AJ$27:$AJ$41,$AN$27:$AN$41)</f>
        <v>31.979167544099255</v>
      </c>
    </row>
    <row r="49" spans="1:47" ht="12" customHeight="1">
      <c r="A49" s="6">
        <v>7.7</v>
      </c>
      <c r="B49" s="11" t="s">
        <v>119</v>
      </c>
      <c r="C49" s="11" t="s">
        <v>46</v>
      </c>
      <c r="D49" s="11">
        <v>13</v>
      </c>
      <c r="E49" s="11">
        <v>9</v>
      </c>
      <c r="F49" s="11">
        <f>15*1.25</f>
        <v>18.75</v>
      </c>
      <c r="G49" s="11">
        <v>160</v>
      </c>
      <c r="H49" s="11">
        <v>8</v>
      </c>
      <c r="I49" s="7">
        <f>(T49*$T$23)+(U49*$U$23)+(V49*$V$23)+(W49*$W$23)+(X49*$X$23)+(Y49*$Y$23)+(Z49*$Z$23)+(AA49*$AA$23)</f>
        <v>4.2</v>
      </c>
      <c r="J49" s="8">
        <f>H49+I49</f>
        <v>12.2</v>
      </c>
      <c r="K49" s="11">
        <v>9</v>
      </c>
      <c r="L49" s="11">
        <v>40</v>
      </c>
      <c r="M49" s="11">
        <v>3</v>
      </c>
      <c r="N49" s="9">
        <f>(((10-(((E49*3)+K49)/4))*5)+50)/100</f>
        <v>0.55</v>
      </c>
      <c r="O49" s="7">
        <f>F49/(N49*7.85)</f>
        <v>4.342790966994789</v>
      </c>
      <c r="P49" s="9">
        <f>(((D49-8.62)*5)+50)/100</f>
        <v>0.7190000000000001</v>
      </c>
      <c r="Q49" s="7">
        <f>O49*P49*J49</f>
        <v>38.094093804284896</v>
      </c>
      <c r="R49" s="168">
        <f>Q49*(SQRT(L49/28))*100</f>
        <v>4553.115076154938</v>
      </c>
      <c r="S49" s="172">
        <f>R49/(G49+(((M49*3)+3)*20))</f>
        <v>11.382787690387344</v>
      </c>
      <c r="T49" s="10">
        <v>1</v>
      </c>
      <c r="U49" s="5">
        <v>2</v>
      </c>
      <c r="V49" s="5">
        <v>1</v>
      </c>
      <c r="Z49" s="5">
        <v>1</v>
      </c>
      <c r="AB49" s="176">
        <f>S49/11.4</f>
        <v>0.9984901482795916</v>
      </c>
      <c r="AD49" s="19"/>
      <c r="AE49" s="20"/>
      <c r="AH49" s="5"/>
      <c r="AJ49" s="29">
        <v>6</v>
      </c>
      <c r="AK49" s="30" t="s">
        <v>209</v>
      </c>
      <c r="AL49" s="37">
        <f>LOOKUP(AK49,$AJ$27:$AJ$41,$AK$27:$AK$41)</f>
        <v>35.1077417429241</v>
      </c>
      <c r="AM49" s="29">
        <v>6</v>
      </c>
      <c r="AN49" s="30" t="s">
        <v>117</v>
      </c>
      <c r="AO49" s="28">
        <f>LOOKUP(AN49,$AJ$27:$AJ$41,$AL$27:$AL$41)</f>
        <v>53.27261522017066</v>
      </c>
      <c r="AP49" s="29">
        <v>6</v>
      </c>
      <c r="AQ49" s="30" t="s">
        <v>125</v>
      </c>
      <c r="AR49" s="28">
        <f>LOOKUP(AQ49,$AJ$27:$AJ$41,$AM$27:$AM$41)</f>
        <v>102.13825094901415</v>
      </c>
      <c r="AS49" s="34">
        <v>6</v>
      </c>
      <c r="AT49" s="30" t="s">
        <v>114</v>
      </c>
      <c r="AU49" s="28">
        <f>LOOKUP(AT49,$AJ$27:$AJ$41,$AN$27:$AN$41)</f>
        <v>30.74223507241594</v>
      </c>
    </row>
    <row r="50" spans="1:47" ht="12" customHeight="1">
      <c r="A50" s="6">
        <v>7.6</v>
      </c>
      <c r="B50" s="11" t="s">
        <v>119</v>
      </c>
      <c r="C50" s="11" t="s">
        <v>91</v>
      </c>
      <c r="D50" s="11">
        <v>10</v>
      </c>
      <c r="E50" s="11">
        <v>8</v>
      </c>
      <c r="F50" s="11">
        <v>20</v>
      </c>
      <c r="G50" s="11">
        <v>90</v>
      </c>
      <c r="H50" s="11">
        <v>6</v>
      </c>
      <c r="I50" s="7">
        <f>(T50*$T$23)+(U50*$U$23)+(V50*$V$23)+(W50*$W$23)+(X50*$X$23)+(Y50*$Y$23)+(Z50*$Z$23)+(AA50*$AA$23)</f>
        <v>1.7</v>
      </c>
      <c r="J50" s="8">
        <f>H50+I50</f>
        <v>7.7</v>
      </c>
      <c r="K50" s="11">
        <v>14</v>
      </c>
      <c r="L50" s="11">
        <v>28</v>
      </c>
      <c r="M50" s="11">
        <v>3</v>
      </c>
      <c r="N50" s="9">
        <f>(((10-(((E50*3)+K50)/4))*5)+50)/100</f>
        <v>0.525</v>
      </c>
      <c r="O50" s="7">
        <f>F50/(N50*7.85)</f>
        <v>4.852896572641796</v>
      </c>
      <c r="P50" s="9">
        <f>(((D50-8.62)*5)+50)/100</f>
        <v>0.5690000000000001</v>
      </c>
      <c r="Q50" s="7">
        <f>O50*P50*J50</f>
        <v>21.2619957537155</v>
      </c>
      <c r="R50" s="168">
        <f>Q50*(SQRT(L50/28))*100</f>
        <v>2126.19957537155</v>
      </c>
      <c r="S50" s="172">
        <f>R50/(G50+(((M50*3)+3)*20))</f>
        <v>6.443029016277424</v>
      </c>
      <c r="T50" s="10">
        <v>1</v>
      </c>
      <c r="U50" s="5">
        <v>2</v>
      </c>
      <c r="V50" s="5">
        <v>3</v>
      </c>
      <c r="X50" s="5">
        <v>1</v>
      </c>
      <c r="AB50" s="176">
        <f>S50/11.4</f>
        <v>0.5651779838839845</v>
      </c>
      <c r="AD50" s="19"/>
      <c r="AE50" s="20"/>
      <c r="AH50" s="5"/>
      <c r="AJ50" s="29">
        <v>7</v>
      </c>
      <c r="AK50" s="30" t="s">
        <v>124</v>
      </c>
      <c r="AL50" s="37">
        <f>LOOKUP(AK50,$AJ$27:$AJ$41,$AK$27:$AK$41)</f>
        <v>31.87800376924066</v>
      </c>
      <c r="AM50" s="29">
        <v>7</v>
      </c>
      <c r="AN50" s="30" t="s">
        <v>165</v>
      </c>
      <c r="AO50" s="28">
        <f>LOOKUP(AN50,$AJ$27:$AJ$41,$AL$27:$AL$41)</f>
        <v>51.403513281914144</v>
      </c>
      <c r="AP50" s="29">
        <v>7</v>
      </c>
      <c r="AQ50" s="30" t="s">
        <v>120</v>
      </c>
      <c r="AR50" s="28">
        <f>LOOKUP(AQ50,$AJ$27:$AJ$41,$AM$27:$AM$41)</f>
        <v>99.49834378704192</v>
      </c>
      <c r="AS50" s="34">
        <v>7</v>
      </c>
      <c r="AT50" s="30" t="s">
        <v>121</v>
      </c>
      <c r="AU50" s="28">
        <f>LOOKUP(AT50,$AJ$27:$AJ$41,$AN$27:$AN$41)</f>
        <v>30.656124150023977</v>
      </c>
    </row>
    <row r="51" spans="1:47" ht="12" customHeight="1">
      <c r="A51" s="6">
        <v>7.9</v>
      </c>
      <c r="B51" s="11" t="s">
        <v>119</v>
      </c>
      <c r="C51" s="11" t="s">
        <v>47</v>
      </c>
      <c r="D51" s="11">
        <v>16</v>
      </c>
      <c r="E51" s="11">
        <v>12</v>
      </c>
      <c r="F51" s="11">
        <f>25*1.25</f>
        <v>31.25</v>
      </c>
      <c r="G51" s="11">
        <v>300</v>
      </c>
      <c r="H51" s="11">
        <v>10</v>
      </c>
      <c r="I51" s="7">
        <f>(T51*$T$23)+(U51*$U$23)+(V51*$V$23)+(W51*$W$23)+(X51*$X$23)+(Y51*$Y$23)+(Z51*$Z$23)+(AA51*$AA$23)</f>
        <v>8.7</v>
      </c>
      <c r="J51" s="8">
        <f>H51+I51</f>
        <v>18.7</v>
      </c>
      <c r="K51" s="11">
        <v>14</v>
      </c>
      <c r="L51" s="11">
        <v>40</v>
      </c>
      <c r="M51" s="11">
        <v>4</v>
      </c>
      <c r="N51" s="9">
        <f>(((10-(((E51*3)+K51)/4))*5)+50)/100</f>
        <v>0.375</v>
      </c>
      <c r="O51" s="7">
        <f>F51/(N51*7.85)</f>
        <v>10.615711252653929</v>
      </c>
      <c r="P51" s="9">
        <f>(((D51-8.62)*5)+50)/100</f>
        <v>0.8690000000000001</v>
      </c>
      <c r="Q51" s="7">
        <f>O51*P51*J51</f>
        <v>172.50849256900213</v>
      </c>
      <c r="R51" s="168">
        <f>Q51*(SQRT(L51/28))*100</f>
        <v>20618.7085671621</v>
      </c>
      <c r="S51" s="172">
        <f>R51/(G51+(((M51*3)+3)*20))</f>
        <v>34.3645142786035</v>
      </c>
      <c r="T51" s="10">
        <v>1</v>
      </c>
      <c r="U51" s="5">
        <v>2</v>
      </c>
      <c r="V51" s="5">
        <v>1</v>
      </c>
      <c r="W51" s="5">
        <v>3</v>
      </c>
      <c r="X51" s="5">
        <v>1</v>
      </c>
      <c r="Y51" s="5">
        <v>1</v>
      </c>
      <c r="Z51" s="5">
        <v>1</v>
      </c>
      <c r="AB51" s="176">
        <f>S51/30.8</f>
        <v>1.1157309830715423</v>
      </c>
      <c r="AD51" s="19"/>
      <c r="AE51" s="20"/>
      <c r="AH51" s="5"/>
      <c r="AJ51" s="29">
        <v>8</v>
      </c>
      <c r="AK51" s="30" t="s">
        <v>114</v>
      </c>
      <c r="AL51" s="37">
        <f>LOOKUP(AK51,$AJ$27:$AJ$41,$AK$27:$AK$41)</f>
        <v>27.510489691186162</v>
      </c>
      <c r="AM51" s="29">
        <v>8</v>
      </c>
      <c r="AN51" s="30" t="s">
        <v>119</v>
      </c>
      <c r="AO51" s="28">
        <f>LOOKUP(AN51,$AJ$27:$AJ$41,$AL$27:$AL$41)</f>
        <v>47.99706321150901</v>
      </c>
      <c r="AP51" s="29">
        <v>8</v>
      </c>
      <c r="AQ51" s="30" t="s">
        <v>119</v>
      </c>
      <c r="AR51" s="28">
        <f>LOOKUP(AQ51,$AJ$27:$AJ$41,$AM$27:$AM$41)</f>
        <v>99.04026254719156</v>
      </c>
      <c r="AS51" s="34">
        <v>8</v>
      </c>
      <c r="AT51" s="30" t="s">
        <v>190</v>
      </c>
      <c r="AU51" s="28">
        <f>LOOKUP(AT51,$AJ$27:$AJ$41,$AN$27:$AN$41)</f>
        <v>28.995354263126046</v>
      </c>
    </row>
    <row r="52" spans="1:47" ht="12" customHeight="1">
      <c r="A52" s="11">
        <v>4.2</v>
      </c>
      <c r="B52" s="11" t="s">
        <v>117</v>
      </c>
      <c r="C52" s="11" t="s">
        <v>29</v>
      </c>
      <c r="D52" s="11">
        <v>8</v>
      </c>
      <c r="E52" s="11">
        <v>5</v>
      </c>
      <c r="F52" s="11">
        <v>13</v>
      </c>
      <c r="G52" s="11">
        <v>40</v>
      </c>
      <c r="H52" s="11">
        <v>12</v>
      </c>
      <c r="I52" s="7">
        <f>(T52*$T$23)+(U52*$U$23)+(V52*$V$23)+(W52*$W$23)+(X52*$X$23)+(Y52*$Y$23)+(Z52*$Z$23)+(AA52*$AA$23)</f>
        <v>0.55</v>
      </c>
      <c r="J52" s="8">
        <f>H52+I52</f>
        <v>12.55</v>
      </c>
      <c r="K52" s="11">
        <v>7</v>
      </c>
      <c r="L52" s="11">
        <v>28</v>
      </c>
      <c r="M52" s="11">
        <v>1</v>
      </c>
      <c r="N52" s="9">
        <f>(((10-(((E52*3)+K52)/4))*5)+50)/100</f>
        <v>0.725</v>
      </c>
      <c r="O52" s="7">
        <f>F52/(N52*7.85)</f>
        <v>2.2842082143641558</v>
      </c>
      <c r="P52" s="9">
        <f>(((D52-8.62)*5)+50)/100</f>
        <v>0.4690000000000001</v>
      </c>
      <c r="Q52" s="7">
        <f>O52*P52*J52</f>
        <v>13.444735339336706</v>
      </c>
      <c r="R52" s="168">
        <f>Q52*(SQRT(L52/28))*100</f>
        <v>1344.4735339336705</v>
      </c>
      <c r="S52" s="172">
        <f>R52/(G52+(((M52*3)+3)*20))</f>
        <v>8.40295958708544</v>
      </c>
      <c r="T52" s="10"/>
      <c r="U52" s="5">
        <v>3</v>
      </c>
      <c r="V52" s="5">
        <v>1</v>
      </c>
      <c r="AB52" s="176">
        <f>S52/3.5</f>
        <v>2.400845596310126</v>
      </c>
      <c r="AD52" s="16" t="s">
        <v>117</v>
      </c>
      <c r="AE52" s="20"/>
      <c r="AH52" s="5"/>
      <c r="AJ52" s="29">
        <v>9</v>
      </c>
      <c r="AK52" s="30" t="s">
        <v>125</v>
      </c>
      <c r="AL52" s="37">
        <f>LOOKUP(AK52,$AJ$27:$AJ$41,$AK$27:$AK$41)</f>
        <v>26.504352575481324</v>
      </c>
      <c r="AM52" s="29">
        <v>9</v>
      </c>
      <c r="AN52" s="30" t="s">
        <v>125</v>
      </c>
      <c r="AO52" s="28">
        <f>LOOKUP(AN52,$AJ$27:$AJ$41,$AL$27:$AL$41)</f>
        <v>46.889123286750944</v>
      </c>
      <c r="AP52" s="29">
        <v>9</v>
      </c>
      <c r="AQ52" s="30" t="s">
        <v>190</v>
      </c>
      <c r="AR52" s="28">
        <f>LOOKUP(AQ52,$AJ$27:$AJ$41,$AM$27:$AM$41)</f>
        <v>97.15189342157569</v>
      </c>
      <c r="AS52" s="34">
        <v>9</v>
      </c>
      <c r="AT52" s="30" t="s">
        <v>118</v>
      </c>
      <c r="AU52" s="28">
        <f>LOOKUP(AT52,$AJ$27:$AJ$41,$AN$27:$AN$41)</f>
        <v>27.331797687585965</v>
      </c>
    </row>
    <row r="53" spans="1:47" ht="12" customHeight="1">
      <c r="A53" s="11">
        <v>4.3</v>
      </c>
      <c r="B53" s="11" t="s">
        <v>117</v>
      </c>
      <c r="C53" s="11" t="s">
        <v>28</v>
      </c>
      <c r="D53" s="11">
        <v>14</v>
      </c>
      <c r="E53" s="11">
        <v>6</v>
      </c>
      <c r="F53" s="11">
        <v>10</v>
      </c>
      <c r="G53" s="11">
        <v>30</v>
      </c>
      <c r="H53" s="11">
        <v>7</v>
      </c>
      <c r="I53" s="7">
        <f>(T53*$T$23)+(U53*$U$23)+(V53*$V$23)+(W53*$W$23)+(X53*$X$23)+(Y53*$Y$23)+(Z53*$Z$23)+(AA53*$AA$23)</f>
        <v>0.55</v>
      </c>
      <c r="J53" s="8">
        <f>H53+I53</f>
        <v>7.55</v>
      </c>
      <c r="K53" s="11">
        <v>5</v>
      </c>
      <c r="L53" s="11">
        <v>20</v>
      </c>
      <c r="M53" s="11">
        <v>1</v>
      </c>
      <c r="N53" s="9">
        <f>(((10-(((E53*3)+K53)/4))*5)+50)/100</f>
        <v>0.7125</v>
      </c>
      <c r="O53" s="7">
        <f>F53/(N53*7.85)</f>
        <v>1.7879092636048721</v>
      </c>
      <c r="P53" s="9">
        <f>(((D53-8.62)*5)+50)/100</f>
        <v>0.769</v>
      </c>
      <c r="Q53" s="7">
        <f>O53*P53*J53</f>
        <v>10.380511789026707</v>
      </c>
      <c r="R53" s="168">
        <f>Q53*(SQRT(L53/28))*100</f>
        <v>877.3133704755446</v>
      </c>
      <c r="S53" s="172">
        <f>R53/(G53+(((M53*3)+3)*20))</f>
        <v>5.848755803170297</v>
      </c>
      <c r="T53" s="10"/>
      <c r="U53" s="5">
        <v>3</v>
      </c>
      <c r="V53" s="5">
        <v>1</v>
      </c>
      <c r="AB53" s="176">
        <f>S53/3.5</f>
        <v>1.671073086620085</v>
      </c>
      <c r="AD53" s="19" t="s">
        <v>287</v>
      </c>
      <c r="AE53" s="20">
        <f>(S52*AF53)+(S53*AG53)</f>
        <v>59.56106534493809</v>
      </c>
      <c r="AF53" s="5">
        <v>5</v>
      </c>
      <c r="AG53" s="5">
        <v>3</v>
      </c>
      <c r="AH53" s="5"/>
      <c r="AJ53" s="29">
        <v>10</v>
      </c>
      <c r="AK53" s="30" t="s">
        <v>115</v>
      </c>
      <c r="AL53" s="37">
        <f>LOOKUP(AK53,$AJ$27:$AJ$41,$AK$27:$AK$41)</f>
        <v>25.280436923142076</v>
      </c>
      <c r="AM53" s="29">
        <v>10</v>
      </c>
      <c r="AN53" s="30" t="s">
        <v>122</v>
      </c>
      <c r="AO53" s="28">
        <f>LOOKUP(AN53,$AJ$27:$AJ$41,$AL$27:$AL$41)</f>
        <v>42.89489307884123</v>
      </c>
      <c r="AP53" s="29">
        <v>10</v>
      </c>
      <c r="AQ53" s="30" t="s">
        <v>114</v>
      </c>
      <c r="AR53" s="28">
        <f>LOOKUP(AQ53,$AJ$27:$AJ$41,$AM$27:$AM$41)</f>
        <v>96.32228459980205</v>
      </c>
      <c r="AS53" s="34">
        <v>10</v>
      </c>
      <c r="AT53" s="30" t="s">
        <v>124</v>
      </c>
      <c r="AU53" s="28">
        <f>LOOKUP(AT53,$AJ$27:$AJ$41,$AN$27:$AN$41)</f>
        <v>24.40052611499923</v>
      </c>
    </row>
    <row r="54" spans="1:47" ht="12" customHeight="1">
      <c r="A54" s="11">
        <v>4.1</v>
      </c>
      <c r="B54" s="11" t="s">
        <v>117</v>
      </c>
      <c r="C54" s="11" t="s">
        <v>27</v>
      </c>
      <c r="D54" s="11">
        <v>6</v>
      </c>
      <c r="E54" s="11">
        <v>6</v>
      </c>
      <c r="F54" s="11">
        <v>12</v>
      </c>
      <c r="G54" s="11">
        <v>30</v>
      </c>
      <c r="H54" s="11">
        <v>5</v>
      </c>
      <c r="I54" s="7">
        <f>(T54*$T$23)+(U54*$U$23)+(V54*$V$23)+(W54*$W$23)+(X54*$X$23)+(Y54*$Y$23)+(Z54*$Z$23)+(AA54*$AA$23)</f>
        <v>0.8</v>
      </c>
      <c r="J54" s="8">
        <f>H54+I54</f>
        <v>5.8</v>
      </c>
      <c r="K54" s="11">
        <v>5</v>
      </c>
      <c r="L54" s="11">
        <v>20</v>
      </c>
      <c r="M54" s="11">
        <v>1</v>
      </c>
      <c r="N54" s="9">
        <f>(((10-(((E54*3)+K54)/4))*5)+50)/100</f>
        <v>0.7125</v>
      </c>
      <c r="O54" s="7">
        <f>F54/(N54*7.85)</f>
        <v>2.1454911163258465</v>
      </c>
      <c r="P54" s="9">
        <f>(((D54-8.62)*5)+50)/100</f>
        <v>0.36900000000000005</v>
      </c>
      <c r="Q54" s="7">
        <f>O54*P54*J54</f>
        <v>4.591780087160577</v>
      </c>
      <c r="R54" s="168">
        <f>Q54*(SQRT(L54/28))*100</f>
        <v>388.0762477441441</v>
      </c>
      <c r="S54" s="172">
        <f>R54/(G54+(((M54*3)+3)*20))</f>
        <v>2.5871749849609604</v>
      </c>
      <c r="T54" s="10"/>
      <c r="U54" s="5">
        <v>3</v>
      </c>
      <c r="V54" s="5">
        <v>2</v>
      </c>
      <c r="AB54" s="176">
        <f>S54/3.5</f>
        <v>0.7391928528459887</v>
      </c>
      <c r="AD54" s="19" t="s">
        <v>288</v>
      </c>
      <c r="AE54" s="20">
        <f>(S55*AF54)+(S56*AG54)</f>
        <v>53.27261522017066</v>
      </c>
      <c r="AF54" s="5">
        <v>6</v>
      </c>
      <c r="AG54" s="5">
        <v>2</v>
      </c>
      <c r="AH54" s="5"/>
      <c r="AJ54" s="29">
        <v>11</v>
      </c>
      <c r="AK54" s="30" t="s">
        <v>165</v>
      </c>
      <c r="AL54" s="28">
        <f>LOOKUP(AK54,$AJ$27:$AJ$41,$AK$27:$AK$41)</f>
        <v>25.184329769593653</v>
      </c>
      <c r="AM54" s="29">
        <v>11</v>
      </c>
      <c r="AN54" s="30" t="s">
        <v>118</v>
      </c>
      <c r="AO54" s="28">
        <f>LOOKUP(AN54,$AJ$27:$AJ$41,$AL$27:$AL$41)</f>
        <v>41.65593846786764</v>
      </c>
      <c r="AP54" s="29">
        <v>11</v>
      </c>
      <c r="AQ54" s="30" t="s">
        <v>115</v>
      </c>
      <c r="AR54" s="28">
        <f>LOOKUP(AQ54,$AJ$27:$AJ$41,$AM$27:$AM$41)</f>
        <v>92.48395320760751</v>
      </c>
      <c r="AS54" s="34">
        <v>11</v>
      </c>
      <c r="AT54" s="30" t="s">
        <v>123</v>
      </c>
      <c r="AU54" s="28">
        <f>LOOKUP(AT54,$AJ$27:$AJ$41,$AN$27:$AN$41)</f>
        <v>24.324655421927442</v>
      </c>
    </row>
    <row r="55" spans="1:47" ht="12" customHeight="1">
      <c r="A55" s="11">
        <v>4.5</v>
      </c>
      <c r="B55" s="11" t="s">
        <v>117</v>
      </c>
      <c r="C55" s="11" t="s">
        <v>31</v>
      </c>
      <c r="D55" s="11">
        <v>8</v>
      </c>
      <c r="E55" s="11">
        <v>10</v>
      </c>
      <c r="F55" s="11">
        <v>16</v>
      </c>
      <c r="G55" s="11">
        <v>70</v>
      </c>
      <c r="H55" s="11">
        <v>6</v>
      </c>
      <c r="I55" s="7">
        <f>(T55*$T$23)+(U55*$U$23)+(V55*$V$23)+(W55*$W$23)+(X55*$X$23)+(Y55*$Y$23)+(Z55*$Z$23)+(AA55*$AA$23)</f>
        <v>2.9</v>
      </c>
      <c r="J55" s="8">
        <f>H55+I55</f>
        <v>8.9</v>
      </c>
      <c r="K55" s="11">
        <v>8</v>
      </c>
      <c r="L55" s="11">
        <v>32</v>
      </c>
      <c r="M55" s="11">
        <v>2</v>
      </c>
      <c r="N55" s="9">
        <f>(((10-(((E55*3)+K55)/4))*5)+50)/100</f>
        <v>0.525</v>
      </c>
      <c r="O55" s="7">
        <f>F55/(N55*7.85)</f>
        <v>3.8823172581134364</v>
      </c>
      <c r="P55" s="9">
        <f>(((D55-8.62)*5)+50)/100</f>
        <v>0.4690000000000001</v>
      </c>
      <c r="Q55" s="7">
        <f>O55*P55*J55</f>
        <v>16.2051804670913</v>
      </c>
      <c r="R55" s="168">
        <f>Q55*(SQRT(L55/28))*100</f>
        <v>1732.406662819913</v>
      </c>
      <c r="S55" s="172">
        <f>R55/(G55+(((M55*3)+3)*20))</f>
        <v>6.929626651279652</v>
      </c>
      <c r="T55" s="10"/>
      <c r="U55" s="5">
        <v>4</v>
      </c>
      <c r="V55" s="5">
        <v>2</v>
      </c>
      <c r="Y55" s="5">
        <v>1</v>
      </c>
      <c r="AB55" s="176">
        <f>S55/6.2</f>
        <v>1.117681717948331</v>
      </c>
      <c r="AD55" s="19" t="s">
        <v>289</v>
      </c>
      <c r="AE55" s="20">
        <f>(S57*AF55)+(S58*AG55)+(S59*AH55)</f>
        <v>103.7536436245528</v>
      </c>
      <c r="AF55" s="5">
        <v>4</v>
      </c>
      <c r="AG55" s="5">
        <v>3</v>
      </c>
      <c r="AH55" s="5">
        <v>1</v>
      </c>
      <c r="AJ55" s="29">
        <v>12</v>
      </c>
      <c r="AK55" s="30" t="s">
        <v>116</v>
      </c>
      <c r="AL55" s="37">
        <f>LOOKUP(AK55,$AJ$27:$AJ$41,$AK$27:$AK$41)</f>
        <v>24.45526210364695</v>
      </c>
      <c r="AM55" s="29">
        <v>12</v>
      </c>
      <c r="AN55" s="30" t="s">
        <v>114</v>
      </c>
      <c r="AO55" s="28">
        <f>LOOKUP(AN55,$AJ$27:$AJ$41,$AL$27:$AL$41)</f>
        <v>40.13507873812241</v>
      </c>
      <c r="AP55" s="29">
        <v>12</v>
      </c>
      <c r="AQ55" s="30" t="s">
        <v>123</v>
      </c>
      <c r="AR55" s="28">
        <f>LOOKUP(AQ55,$AJ$27:$AJ$41,$AM$27:$AM$41)</f>
        <v>86.2327438011327</v>
      </c>
      <c r="AS55" s="34">
        <v>12</v>
      </c>
      <c r="AT55" s="30" t="s">
        <v>120</v>
      </c>
      <c r="AU55" s="28">
        <f>LOOKUP(AT55,$AJ$27:$AJ$41,$AN$27:$AN$41)</f>
        <v>24.18789815597571</v>
      </c>
    </row>
    <row r="56" spans="1:47" ht="12" customHeight="1">
      <c r="A56" s="11">
        <v>4.4</v>
      </c>
      <c r="B56" s="11" t="s">
        <v>117</v>
      </c>
      <c r="C56" s="11" t="s">
        <v>30</v>
      </c>
      <c r="D56" s="11">
        <v>9</v>
      </c>
      <c r="E56" s="11">
        <v>8</v>
      </c>
      <c r="F56" s="11">
        <v>17</v>
      </c>
      <c r="G56" s="11">
        <v>80</v>
      </c>
      <c r="H56" s="11">
        <v>7</v>
      </c>
      <c r="I56" s="7">
        <f>(T56*$T$23)+(U56*$U$23)+(V56*$V$23)+(W56*$W$23)+(X56*$X$23)+(Y56*$Y$23)+(Z56*$Z$23)+(AA56*$AA$23)</f>
        <v>0.75</v>
      </c>
      <c r="J56" s="8">
        <f>H56+I56</f>
        <v>7.75</v>
      </c>
      <c r="K56" s="11">
        <v>7</v>
      </c>
      <c r="L56" s="11">
        <v>32</v>
      </c>
      <c r="M56" s="11">
        <v>2</v>
      </c>
      <c r="N56" s="9">
        <f>(((10-(((E56*3)+K56)/4))*5)+50)/100</f>
        <v>0.6125</v>
      </c>
      <c r="O56" s="7">
        <f>F56/(N56*7.85)</f>
        <v>3.5356817886390224</v>
      </c>
      <c r="P56" s="9">
        <f>(((D56-8.62)*5)+50)/100</f>
        <v>0.519</v>
      </c>
      <c r="Q56" s="7">
        <f>O56*P56*J56</f>
        <v>14.221396074353308</v>
      </c>
      <c r="R56" s="168">
        <f>Q56*(SQRT(L56/28))*100</f>
        <v>1520.3311906240567</v>
      </c>
      <c r="S56" s="172">
        <f>R56/(G56+(((M56*3)+3)*20))</f>
        <v>5.847427656246372</v>
      </c>
      <c r="T56" s="10"/>
      <c r="U56" s="5">
        <v>5</v>
      </c>
      <c r="V56" s="5">
        <v>1</v>
      </c>
      <c r="AB56" s="176">
        <f>S56/6.2</f>
        <v>0.9431334929429631</v>
      </c>
      <c r="AD56" s="19" t="s">
        <v>290</v>
      </c>
      <c r="AE56" s="20">
        <f>(S60*AF56)</f>
        <v>31.979167544099255</v>
      </c>
      <c r="AF56" s="5">
        <v>1</v>
      </c>
      <c r="AH56" s="5"/>
      <c r="AJ56" s="29">
        <v>13</v>
      </c>
      <c r="AK56" s="30" t="s">
        <v>123</v>
      </c>
      <c r="AL56" s="37">
        <f>LOOKUP(AK56,$AJ$27:$AJ$41,$AK$27:$AK$41)</f>
        <v>23.75290348048297</v>
      </c>
      <c r="AM56" s="29">
        <v>13</v>
      </c>
      <c r="AN56" s="30" t="s">
        <v>121</v>
      </c>
      <c r="AO56" s="28">
        <f>LOOKUP(AN56,$AJ$27:$AJ$41,$AL$27:$AL$41)</f>
        <v>39.50400116441544</v>
      </c>
      <c r="AP56" s="29">
        <v>13</v>
      </c>
      <c r="AQ56" s="30" t="s">
        <v>121</v>
      </c>
      <c r="AR56" s="28">
        <f>LOOKUP(AQ56,$AJ$27:$AJ$41,$AM$27:$AM$41)</f>
        <v>75.31674601325076</v>
      </c>
      <c r="AS56" s="34">
        <v>13</v>
      </c>
      <c r="AT56" s="30" t="s">
        <v>116</v>
      </c>
      <c r="AU56" s="28">
        <f>LOOKUP(AT56,$AJ$27:$AJ$41,$AN$27:$AN$41)</f>
        <v>21.60456613450244</v>
      </c>
    </row>
    <row r="57" spans="1:47" ht="12" customHeight="1">
      <c r="A57" s="11">
        <v>4.8</v>
      </c>
      <c r="B57" s="11" t="s">
        <v>117</v>
      </c>
      <c r="C57" s="11" t="s">
        <v>164</v>
      </c>
      <c r="D57" s="11">
        <v>9</v>
      </c>
      <c r="E57" s="11">
        <v>9</v>
      </c>
      <c r="F57" s="11">
        <f>15*1.25</f>
        <v>18.75</v>
      </c>
      <c r="G57" s="11">
        <v>120</v>
      </c>
      <c r="H57" s="11">
        <v>8</v>
      </c>
      <c r="I57" s="7">
        <f>(T57*$T$23)+(U57*$U$23)+(V57*$V$23)+(W57*$W$23)+(X57*$X$23)+(Y57*$Y$23)+(Z57*$Z$23)+(AA57*$AA$23)</f>
        <v>7.6</v>
      </c>
      <c r="J57" s="8">
        <f>H57+I57</f>
        <v>15.6</v>
      </c>
      <c r="K57" s="11">
        <v>20</v>
      </c>
      <c r="L57" s="11">
        <v>32</v>
      </c>
      <c r="M57" s="11">
        <v>3</v>
      </c>
      <c r="N57" s="9">
        <f>(((10-(((E57*3)+K57)/4))*5)+50)/100</f>
        <v>0.4125</v>
      </c>
      <c r="O57" s="7">
        <f>F57/(N57*7.85)</f>
        <v>5.790387955993052</v>
      </c>
      <c r="P57" s="9">
        <f>(((D57-8.62)*5)+50)/100</f>
        <v>0.519</v>
      </c>
      <c r="Q57" s="7">
        <f>O57*P57*J57</f>
        <v>46.88129704690215</v>
      </c>
      <c r="R57" s="168">
        <f>Q57*(SQRT(L57/28))*100</f>
        <v>5011.821468488138</v>
      </c>
      <c r="S57" s="172">
        <f>R57/(G57+(((M57*3)+3)*20))</f>
        <v>13.921726301355939</v>
      </c>
      <c r="T57" s="10"/>
      <c r="U57" s="5">
        <v>1</v>
      </c>
      <c r="W57" s="5">
        <v>7</v>
      </c>
      <c r="Z57" s="5">
        <v>1</v>
      </c>
      <c r="AB57" s="176">
        <f>S57/11.4</f>
        <v>1.2212040615224506</v>
      </c>
      <c r="AD57" s="58" t="s">
        <v>284</v>
      </c>
      <c r="AE57" s="59">
        <f>SUM(AE53:AE56)</f>
        <v>248.5664917337608</v>
      </c>
      <c r="AH57" s="5"/>
      <c r="AJ57" s="29">
        <v>14</v>
      </c>
      <c r="AK57" s="30" t="s">
        <v>120</v>
      </c>
      <c r="AL57" s="37">
        <f>LOOKUP(AK57,$AJ$27:$AJ$41,$AK$27:$AK$41)</f>
        <v>19.84711529992492</v>
      </c>
      <c r="AM57" s="29">
        <v>14</v>
      </c>
      <c r="AN57" s="30" t="s">
        <v>120</v>
      </c>
      <c r="AO57" s="28">
        <f>LOOKUP(AN57,$AJ$27:$AJ$41,$AL$27:$AL$41)</f>
        <v>38.28038963463677</v>
      </c>
      <c r="AP57" s="29">
        <v>14</v>
      </c>
      <c r="AQ57" s="30" t="s">
        <v>116</v>
      </c>
      <c r="AR57" s="28">
        <f>LOOKUP(AQ57,$AJ$27:$AJ$41,$AM$27:$AM$41)</f>
        <v>72.57398295908862</v>
      </c>
      <c r="AS57" s="34">
        <v>14</v>
      </c>
      <c r="AT57" s="30" t="s">
        <v>125</v>
      </c>
      <c r="AU57" s="28">
        <f>LOOKUP(AT57,$AJ$27:$AJ$41,$AN$27:$AN$41)</f>
        <v>20.312940518738895</v>
      </c>
    </row>
    <row r="58" spans="1:47" ht="12" customHeight="1" thickBot="1">
      <c r="A58" s="11">
        <v>4.7</v>
      </c>
      <c r="B58" s="11" t="s">
        <v>117</v>
      </c>
      <c r="C58" s="11" t="s">
        <v>33</v>
      </c>
      <c r="D58" s="11">
        <v>12</v>
      </c>
      <c r="E58" s="11">
        <v>12</v>
      </c>
      <c r="F58" s="11">
        <v>23</v>
      </c>
      <c r="G58" s="11">
        <v>200</v>
      </c>
      <c r="H58" s="11">
        <v>10</v>
      </c>
      <c r="I58" s="7">
        <f>(T58*$T$23)+(U58*$U$23)+(V58*$V$23)+(W58*$W$23)+(X58*$X$23)+(Y58*$Y$23)+(Z58*$Z$23)+(AA58*$AA$23)</f>
        <v>2.05</v>
      </c>
      <c r="J58" s="8">
        <f>H58+I58</f>
        <v>12.05</v>
      </c>
      <c r="K58" s="11">
        <v>12</v>
      </c>
      <c r="L58" s="11">
        <v>24</v>
      </c>
      <c r="M58" s="11">
        <v>3</v>
      </c>
      <c r="N58" s="9">
        <f>(((10-(((E58*3)+K58)/4))*5)+50)/100</f>
        <v>0.4</v>
      </c>
      <c r="O58" s="7">
        <f>F58/(N58*7.85)</f>
        <v>7.32484076433121</v>
      </c>
      <c r="P58" s="9">
        <f>(((D58-8.62)*5)+50)/100</f>
        <v>0.669</v>
      </c>
      <c r="Q58" s="7">
        <f>O58*P58*J58</f>
        <v>59.048837579617846</v>
      </c>
      <c r="R58" s="168">
        <f>Q58*(SQRT(L58/28))*100</f>
        <v>5466.860069941498</v>
      </c>
      <c r="S58" s="172">
        <f>R58/(G58+(((M58*3)+3)*20))</f>
        <v>12.42468197713977</v>
      </c>
      <c r="T58" s="10"/>
      <c r="U58" s="5">
        <v>3</v>
      </c>
      <c r="V58" s="5">
        <v>1</v>
      </c>
      <c r="W58" s="5">
        <v>1</v>
      </c>
      <c r="X58" s="5">
        <v>1</v>
      </c>
      <c r="AB58" s="176">
        <f>S58/11.4</f>
        <v>1.0898843839596288</v>
      </c>
      <c r="AD58" s="19"/>
      <c r="AE58" s="20"/>
      <c r="AH58" s="5"/>
      <c r="AJ58" s="31">
        <v>15</v>
      </c>
      <c r="AK58" s="32" t="s">
        <v>122</v>
      </c>
      <c r="AL58" s="294">
        <f>LOOKUP(AK58,$AJ$27:$AJ$41,$AK$27:$AK$41)</f>
        <v>19.70711653282912</v>
      </c>
      <c r="AM58" s="31">
        <v>15</v>
      </c>
      <c r="AN58" s="32" t="s">
        <v>116</v>
      </c>
      <c r="AO58" s="23">
        <f>LOOKUP(AN58,$AJ$27:$AJ$41,$AL$27:$AL$41)</f>
        <v>33.91933060804052</v>
      </c>
      <c r="AP58" s="31">
        <v>15</v>
      </c>
      <c r="AQ58" s="32" t="s">
        <v>118</v>
      </c>
      <c r="AR58" s="23">
        <f>LOOKUP(AQ58,$AJ$27:$AJ$41,$AM$27:$AM$41)</f>
        <v>68.01252465374202</v>
      </c>
      <c r="AS58" s="35">
        <v>15</v>
      </c>
      <c r="AT58" s="32" t="s">
        <v>165</v>
      </c>
      <c r="AU58" s="23">
        <f>LOOKUP(AT58,$AJ$27:$AJ$41,$AN$27:$AN$41)</f>
        <v>6.058362594320449</v>
      </c>
    </row>
    <row r="59" spans="1:34" ht="12" customHeight="1" thickBot="1">
      <c r="A59" s="11">
        <v>4.6</v>
      </c>
      <c r="B59" s="11" t="s">
        <v>117</v>
      </c>
      <c r="C59" s="11" t="s">
        <v>32</v>
      </c>
      <c r="D59" s="11">
        <v>12</v>
      </c>
      <c r="E59" s="11">
        <v>12</v>
      </c>
      <c r="F59" s="11">
        <v>21</v>
      </c>
      <c r="G59" s="11">
        <v>150</v>
      </c>
      <c r="H59" s="11">
        <v>9</v>
      </c>
      <c r="I59" s="7">
        <f>(T59*$T$23)+(U59*$U$23)+(V59*$V$23)+(W59*$W$23)+(X59*$X$23)+(Y59*$Y$23)+(Z59*$Z$23)+(AA59*$AA$23)</f>
        <v>0.9</v>
      </c>
      <c r="J59" s="8">
        <f>H59+I59</f>
        <v>9.9</v>
      </c>
      <c r="K59" s="11">
        <v>8</v>
      </c>
      <c r="L59" s="11">
        <v>32</v>
      </c>
      <c r="M59" s="11">
        <v>3</v>
      </c>
      <c r="N59" s="9">
        <f>(((10-(((E59*3)+K59)/4))*5)+50)/100</f>
        <v>0.45</v>
      </c>
      <c r="O59" s="7">
        <f>F59/(N59*7.85)</f>
        <v>5.9447983014862</v>
      </c>
      <c r="P59" s="9">
        <f>(((D59-8.62)*5)+50)/100</f>
        <v>0.669</v>
      </c>
      <c r="Q59" s="7">
        <f>O59*P59*J59</f>
        <v>39.372993630573255</v>
      </c>
      <c r="R59" s="168">
        <f>Q59*(SQRT(L59/28))*100</f>
        <v>4209.150070206793</v>
      </c>
      <c r="S59" s="172">
        <f>R59/(G59+(((M59*3)+3)*20))</f>
        <v>10.792692487709726</v>
      </c>
      <c r="T59" s="10"/>
      <c r="U59" s="5">
        <v>4</v>
      </c>
      <c r="V59" s="5">
        <v>2</v>
      </c>
      <c r="AB59" s="176">
        <f>S59/11.4</f>
        <v>0.9467274112026075</v>
      </c>
      <c r="AD59" s="19"/>
      <c r="AE59" s="20"/>
      <c r="AH59" s="5"/>
    </row>
    <row r="60" spans="1:38" ht="12" customHeight="1" thickBot="1">
      <c r="A60" s="11">
        <v>4.9</v>
      </c>
      <c r="B60" s="11" t="s">
        <v>117</v>
      </c>
      <c r="C60" s="11" t="s">
        <v>34</v>
      </c>
      <c r="D60" s="11">
        <v>16</v>
      </c>
      <c r="E60" s="11">
        <v>14</v>
      </c>
      <c r="F60" s="11">
        <v>32</v>
      </c>
      <c r="G60" s="11">
        <v>300</v>
      </c>
      <c r="H60" s="11">
        <v>15</v>
      </c>
      <c r="I60" s="7">
        <f>(T60*$T$23)+(U60*$U$23)+(V60*$V$23)+(W60*$W$23)+(X60*$X$23)+(Y60*$Y$23)+(Z60*$Z$23)+(AA60*$AA$23)</f>
        <v>0.2</v>
      </c>
      <c r="J60" s="8">
        <f>H60+I60</f>
        <v>15.2</v>
      </c>
      <c r="K60" s="11">
        <v>14</v>
      </c>
      <c r="L60" s="11">
        <v>32</v>
      </c>
      <c r="M60" s="11">
        <v>4</v>
      </c>
      <c r="N60" s="9">
        <f>(((10-(((E60*3)+K60)/4))*5)+50)/100</f>
        <v>0.3</v>
      </c>
      <c r="O60" s="7">
        <f>F60/(N60*7.85)</f>
        <v>13.588110403397028</v>
      </c>
      <c r="P60" s="9">
        <f>(((D60-8.62)*5)+50)/100</f>
        <v>0.8690000000000001</v>
      </c>
      <c r="Q60" s="7">
        <f>O60*P60*J60</f>
        <v>179.48263269639068</v>
      </c>
      <c r="R60" s="168">
        <f>Q60*(SQRT(L60/28))*100</f>
        <v>19187.500526459553</v>
      </c>
      <c r="S60" s="172">
        <f>R60/(G60+(((M60*3)+3)*20))</f>
        <v>31.979167544099255</v>
      </c>
      <c r="T60" s="10"/>
      <c r="U60" s="5">
        <v>2</v>
      </c>
      <c r="AB60" s="176">
        <f>S60/30.8</f>
        <v>1.038284660522703</v>
      </c>
      <c r="AD60" s="19"/>
      <c r="AE60" s="20"/>
      <c r="AH60" s="5"/>
      <c r="AJ60" s="39"/>
      <c r="AK60" s="40" t="s">
        <v>979</v>
      </c>
      <c r="AL60" s="41"/>
    </row>
    <row r="61" spans="1:38" ht="12" customHeight="1">
      <c r="A61" s="11">
        <v>1.3</v>
      </c>
      <c r="B61" s="11" t="s">
        <v>114</v>
      </c>
      <c r="C61" s="11" t="s">
        <v>9</v>
      </c>
      <c r="D61" s="11">
        <v>6</v>
      </c>
      <c r="E61" s="11">
        <v>4</v>
      </c>
      <c r="F61" s="11">
        <v>10</v>
      </c>
      <c r="G61" s="11">
        <v>30</v>
      </c>
      <c r="H61" s="11">
        <v>10</v>
      </c>
      <c r="I61" s="7">
        <f>(T61*$T$23)+(U61*$U$23)+(V61*$V$23)+(W61*$W$23)+(X61*$X$23)+(Y61*$Y$23)+(Z61*$Z$23)+(AA61*$AA$23)</f>
        <v>0.1</v>
      </c>
      <c r="J61" s="8">
        <f>H61+I61</f>
        <v>10.1</v>
      </c>
      <c r="K61" s="11">
        <v>5</v>
      </c>
      <c r="L61" s="11">
        <v>24</v>
      </c>
      <c r="M61" s="11">
        <v>1</v>
      </c>
      <c r="N61" s="9">
        <f>(((10-(((E61*3)+K61)/4))*5)+50)/100</f>
        <v>0.7875</v>
      </c>
      <c r="O61" s="7">
        <f>F61/(N61*7.85)</f>
        <v>1.6176321908805986</v>
      </c>
      <c r="P61" s="9">
        <f>(((D61-8.62)*5)+50)/100</f>
        <v>0.36900000000000005</v>
      </c>
      <c r="Q61" s="7">
        <f>O61*P61*J61</f>
        <v>6.028753412192903</v>
      </c>
      <c r="R61" s="168">
        <f>Q61*(SQRT(L61/28))*100</f>
        <v>558.1541085580543</v>
      </c>
      <c r="S61" s="172">
        <f>R61/(G61+(((M61*3)+3)*20))</f>
        <v>3.721027390387029</v>
      </c>
      <c r="T61" s="10"/>
      <c r="U61" s="5">
        <v>1</v>
      </c>
      <c r="AB61" s="176">
        <f>S61/3.5</f>
        <v>1.0631506829677224</v>
      </c>
      <c r="AD61" s="16" t="s">
        <v>114</v>
      </c>
      <c r="AE61" s="20"/>
      <c r="AH61" s="5"/>
      <c r="AJ61" s="36">
        <v>1</v>
      </c>
      <c r="AK61" s="33" t="s">
        <v>190</v>
      </c>
      <c r="AL61" s="28">
        <f>LOOKUP(AK61,$AJ$27:$AJ$41,$AO$27:$AO$41)</f>
        <v>254.84419902799308</v>
      </c>
    </row>
    <row r="62" spans="1:38" ht="12" customHeight="1">
      <c r="A62" s="11">
        <v>1.2</v>
      </c>
      <c r="B62" s="11" t="s">
        <v>114</v>
      </c>
      <c r="C62" s="11" t="s">
        <v>8</v>
      </c>
      <c r="D62" s="11">
        <v>7</v>
      </c>
      <c r="E62" s="11">
        <v>6</v>
      </c>
      <c r="F62" s="11">
        <v>12</v>
      </c>
      <c r="G62" s="11">
        <v>30</v>
      </c>
      <c r="H62" s="11">
        <v>5</v>
      </c>
      <c r="I62" s="7">
        <f>(T62*$T$23)+(U62*$U$23)+(V62*$V$23)+(W62*$W$23)+(X62*$X$23)+(Y62*$Y$23)+(Z62*$Z$23)+(AA62*$AA$23)</f>
        <v>0.35</v>
      </c>
      <c r="J62" s="8">
        <f>H62+I62</f>
        <v>5.35</v>
      </c>
      <c r="K62" s="11">
        <v>5</v>
      </c>
      <c r="L62" s="11">
        <v>24</v>
      </c>
      <c r="M62" s="11">
        <v>1</v>
      </c>
      <c r="N62" s="9">
        <f>(((10-(((E62*3)+K62)/4))*5)+50)/100</f>
        <v>0.7125</v>
      </c>
      <c r="O62" s="7">
        <f>F62/(N62*7.85)</f>
        <v>2.1454911163258465</v>
      </c>
      <c r="P62" s="9">
        <f>(((D62-8.62)*5)+50)/100</f>
        <v>0.41900000000000004</v>
      </c>
      <c r="Q62" s="7">
        <f>O62*P62*J62</f>
        <v>4.809440160911834</v>
      </c>
      <c r="R62" s="168">
        <f>Q62*(SQRT(L62/28))*100</f>
        <v>445.2676369625509</v>
      </c>
      <c r="S62" s="172">
        <f>R62/(G62+(((M62*3)+3)*20))</f>
        <v>2.968450913083673</v>
      </c>
      <c r="T62" s="10"/>
      <c r="U62" s="5">
        <v>1</v>
      </c>
      <c r="V62" s="5">
        <v>1</v>
      </c>
      <c r="AB62" s="176">
        <f>S62/3.5</f>
        <v>0.8481288323096209</v>
      </c>
      <c r="AD62" s="19" t="s">
        <v>287</v>
      </c>
      <c r="AE62" s="20">
        <f>(S61*AF62)+(S62*AG62)</f>
        <v>27.510489691186162</v>
      </c>
      <c r="AF62" s="5">
        <v>5</v>
      </c>
      <c r="AG62" s="5">
        <v>3</v>
      </c>
      <c r="AH62" s="5"/>
      <c r="AJ62" s="29">
        <v>2</v>
      </c>
      <c r="AK62" s="30" t="s">
        <v>209</v>
      </c>
      <c r="AL62" s="28">
        <f>LOOKUP(AK62,$AJ$27:$AJ$41,$AO$27:$AO$41)</f>
        <v>251.40948809841225</v>
      </c>
    </row>
    <row r="63" spans="1:38" ht="12" customHeight="1">
      <c r="A63" s="11">
        <v>1.1</v>
      </c>
      <c r="B63" s="11" t="s">
        <v>114</v>
      </c>
      <c r="C63" s="11" t="s">
        <v>7</v>
      </c>
      <c r="D63" s="11">
        <v>5</v>
      </c>
      <c r="E63" s="11">
        <v>4</v>
      </c>
      <c r="F63" s="11">
        <v>8</v>
      </c>
      <c r="G63" s="11">
        <v>20</v>
      </c>
      <c r="H63" s="11">
        <v>4</v>
      </c>
      <c r="I63" s="7">
        <f>(T63*$T$23)+(U63*$U$23)+(V63*$V$23)+(W63*$W$23)+(X63*$X$23)+(Y63*$Y$23)+(Z63*$Z$23)+(AA63*$AA$23)</f>
        <v>0.35</v>
      </c>
      <c r="J63" s="8">
        <f>H63+I63</f>
        <v>4.35</v>
      </c>
      <c r="K63" s="11">
        <v>5</v>
      </c>
      <c r="L63" s="11">
        <v>36</v>
      </c>
      <c r="M63" s="11">
        <v>1</v>
      </c>
      <c r="N63" s="9">
        <f>(((10-(((E63*3)+K63)/4))*5)+50)/100</f>
        <v>0.7875</v>
      </c>
      <c r="O63" s="7">
        <f>F63/(N63*7.85)</f>
        <v>1.2941057527044788</v>
      </c>
      <c r="P63" s="9">
        <f>(((D63-8.62)*5)+50)/100</f>
        <v>0.31900000000000006</v>
      </c>
      <c r="Q63" s="7">
        <f>O63*P63*J63</f>
        <v>1.7957658477403702</v>
      </c>
      <c r="R63" s="168">
        <f>Q63*(SQRT(L63/28))*100</f>
        <v>203.62070768674715</v>
      </c>
      <c r="S63" s="172">
        <f>R63/(G63+(((M63*3)+3)*20))</f>
        <v>1.4544336263339082</v>
      </c>
      <c r="T63" s="10"/>
      <c r="U63" s="5">
        <v>1</v>
      </c>
      <c r="V63" s="5">
        <v>1</v>
      </c>
      <c r="AB63" s="176">
        <f>S63/3.5</f>
        <v>0.4155524646668309</v>
      </c>
      <c r="AD63" s="19" t="s">
        <v>288</v>
      </c>
      <c r="AE63" s="20">
        <f>(S64*AF63)+(S65*AG63)</f>
        <v>40.13507873812241</v>
      </c>
      <c r="AF63" s="5">
        <v>6</v>
      </c>
      <c r="AG63" s="5">
        <v>2</v>
      </c>
      <c r="AH63" s="5"/>
      <c r="AJ63" s="29">
        <v>3</v>
      </c>
      <c r="AK63" s="30" t="s">
        <v>117</v>
      </c>
      <c r="AL63" s="28">
        <f>LOOKUP(AK63,$AJ$27:$AJ$41,$AO$27:$AO$41)</f>
        <v>248.5664917337608</v>
      </c>
    </row>
    <row r="64" spans="1:38" ht="12" customHeight="1">
      <c r="A64" s="11">
        <v>1.5</v>
      </c>
      <c r="B64" s="11" t="s">
        <v>114</v>
      </c>
      <c r="C64" s="11" t="s">
        <v>11</v>
      </c>
      <c r="D64" s="11">
        <v>10</v>
      </c>
      <c r="E64" s="11">
        <v>7</v>
      </c>
      <c r="F64" s="11">
        <v>15</v>
      </c>
      <c r="G64" s="11">
        <v>70</v>
      </c>
      <c r="H64" s="11">
        <v>7</v>
      </c>
      <c r="I64" s="7">
        <f>(T64*$T$23)+(U64*$U$23)+(V64*$V$23)+(W64*$W$23)+(X64*$X$23)+(Y64*$Y$23)+(Z64*$Z$23)+(AA64*$AA$23)</f>
        <v>0.30000000000000004</v>
      </c>
      <c r="J64" s="8">
        <f>H64+I64</f>
        <v>7.3</v>
      </c>
      <c r="K64" s="11">
        <v>5</v>
      </c>
      <c r="L64" s="11">
        <v>40</v>
      </c>
      <c r="M64" s="11">
        <v>2</v>
      </c>
      <c r="N64" s="9">
        <f>(((10-(((E64*3)+K64)/4))*5)+50)/100</f>
        <v>0.675</v>
      </c>
      <c r="O64" s="7">
        <f>F64/(N64*7.85)</f>
        <v>2.8308563340410475</v>
      </c>
      <c r="P64" s="9">
        <f>(((D64-8.62)*5)+50)/100</f>
        <v>0.5690000000000001</v>
      </c>
      <c r="Q64" s="7">
        <f>O64*P64*J64</f>
        <v>11.7585279547063</v>
      </c>
      <c r="R64" s="168">
        <f>Q64*(SQRT(L64/28))*100</f>
        <v>1405.4129015123203</v>
      </c>
      <c r="S64" s="172">
        <f>R64/(G64+(((M64*3)+3)*20))</f>
        <v>5.621651606049281</v>
      </c>
      <c r="T64" s="10"/>
      <c r="U64" s="5">
        <v>3</v>
      </c>
      <c r="AB64" s="176">
        <f>S64/6.2</f>
        <v>0.9067180009756904</v>
      </c>
      <c r="AD64" s="19" t="s">
        <v>289</v>
      </c>
      <c r="AE64" s="20">
        <f>(S66*AF64)+(S67*AG64)+(S68*AH64)</f>
        <v>96.32228459980205</v>
      </c>
      <c r="AF64" s="5">
        <v>4</v>
      </c>
      <c r="AG64" s="5">
        <v>3</v>
      </c>
      <c r="AH64" s="5">
        <v>1</v>
      </c>
      <c r="AJ64" s="29">
        <v>4</v>
      </c>
      <c r="AK64" s="30" t="s">
        <v>124</v>
      </c>
      <c r="AL64" s="28">
        <f>LOOKUP(AK64,$AJ$27:$AJ$41,$AO$27:$AO$41)</f>
        <v>244.68906816860564</v>
      </c>
    </row>
    <row r="65" spans="1:38" ht="12" customHeight="1">
      <c r="A65" s="11">
        <v>1.4</v>
      </c>
      <c r="B65" s="11" t="s">
        <v>114</v>
      </c>
      <c r="C65" s="11" t="s">
        <v>10</v>
      </c>
      <c r="D65" s="11">
        <v>6</v>
      </c>
      <c r="E65" s="11">
        <v>6</v>
      </c>
      <c r="F65" s="11">
        <v>14</v>
      </c>
      <c r="G65" s="11">
        <v>60</v>
      </c>
      <c r="H65" s="11">
        <v>5</v>
      </c>
      <c r="I65" s="7">
        <f>(T65*$T$23)+(U65*$U$23)+(V65*$V$23)+(W65*$W$23)+(X65*$X$23)+(Y65*$Y$23)+(Z65*$Z$23)+(AA65*$AA$23)</f>
        <v>3.2</v>
      </c>
      <c r="J65" s="8">
        <f>H65+I65</f>
        <v>8.2</v>
      </c>
      <c r="K65" s="11">
        <v>10</v>
      </c>
      <c r="L65" s="11">
        <v>24</v>
      </c>
      <c r="M65" s="11">
        <v>2</v>
      </c>
      <c r="N65" s="9">
        <f>(((10-(((E65*3)+K65)/4))*5)+50)/100</f>
        <v>0.65</v>
      </c>
      <c r="O65" s="7">
        <f>F65/(N65*7.85)</f>
        <v>2.7437530622243997</v>
      </c>
      <c r="P65" s="9">
        <f>(((D65-8.62)*5)+50)/100</f>
        <v>0.36900000000000005</v>
      </c>
      <c r="Q65" s="7">
        <f>O65*P65*J65</f>
        <v>8.30204801567859</v>
      </c>
      <c r="R65" s="168">
        <f>Q65*(SQRT(L65/28))*100</f>
        <v>768.6202922192065</v>
      </c>
      <c r="S65" s="172">
        <f>R65/(G65+(((M65*3)+3)*20))</f>
        <v>3.20258455091336</v>
      </c>
      <c r="T65" s="10"/>
      <c r="U65" s="5">
        <v>2</v>
      </c>
      <c r="X65" s="5">
        <v>1</v>
      </c>
      <c r="Y65" s="5">
        <v>1</v>
      </c>
      <c r="AB65" s="176">
        <f>S65/6.2</f>
        <v>0.5165458953086065</v>
      </c>
      <c r="AD65" s="19" t="s">
        <v>290</v>
      </c>
      <c r="AE65" s="20">
        <f>(S69*AF65)</f>
        <v>30.74223507241594</v>
      </c>
      <c r="AF65" s="5">
        <v>1</v>
      </c>
      <c r="AH65" s="5"/>
      <c r="AJ65" s="29">
        <v>5</v>
      </c>
      <c r="AK65" s="30" t="s">
        <v>119</v>
      </c>
      <c r="AL65" s="28">
        <f>LOOKUP(AK65,$AJ$27:$AJ$41,$AO$27:$AO$41)</f>
        <v>219.12684444432395</v>
      </c>
    </row>
    <row r="66" spans="1:38" ht="12" customHeight="1">
      <c r="A66" s="11">
        <v>1.7</v>
      </c>
      <c r="B66" s="11" t="s">
        <v>114</v>
      </c>
      <c r="C66" s="11" t="s">
        <v>92</v>
      </c>
      <c r="D66" s="11">
        <v>14</v>
      </c>
      <c r="E66" s="11">
        <v>10</v>
      </c>
      <c r="F66" s="11">
        <v>20</v>
      </c>
      <c r="G66" s="11">
        <v>180</v>
      </c>
      <c r="H66" s="11">
        <v>9</v>
      </c>
      <c r="I66" s="7">
        <f>(T66*$T$23)+(U66*$U$23)+(V66*$V$23)+(W66*$W$23)+(X66*$X$23)+(Y66*$Y$23)+(Z66*$Z$23)+(AA66*$AA$23)</f>
        <v>2.95</v>
      </c>
      <c r="J66" s="8">
        <f>H66+I66</f>
        <v>11.95</v>
      </c>
      <c r="K66" s="11">
        <v>12</v>
      </c>
      <c r="L66" s="11">
        <v>40</v>
      </c>
      <c r="M66" s="11">
        <v>3</v>
      </c>
      <c r="N66" s="9">
        <f>(((10-(((E66*3)+K66)/4))*5)+50)/100</f>
        <v>0.475</v>
      </c>
      <c r="O66" s="7">
        <f>F66/(N66*7.85)</f>
        <v>5.363727790814616</v>
      </c>
      <c r="P66" s="9">
        <f>(((D66-8.62)*5)+50)/100</f>
        <v>0.769</v>
      </c>
      <c r="Q66" s="7">
        <f>O66*P66*J66</f>
        <v>49.29024472008046</v>
      </c>
      <c r="R66" s="168">
        <f>Q66*(SQRT(L66/28))*100</f>
        <v>5891.31106505337</v>
      </c>
      <c r="S66" s="172">
        <f>R66/(G66+(((M66*3)+3)*20))</f>
        <v>14.02693110726993</v>
      </c>
      <c r="T66" s="10"/>
      <c r="U66" s="5">
        <v>2</v>
      </c>
      <c r="V66" s="5">
        <v>1</v>
      </c>
      <c r="W66" s="5">
        <v>1</v>
      </c>
      <c r="X66" s="5">
        <v>2</v>
      </c>
      <c r="AB66" s="176">
        <f>S66/11.4</f>
        <v>1.230432553269292</v>
      </c>
      <c r="AD66" s="58" t="s">
        <v>284</v>
      </c>
      <c r="AE66" s="59">
        <f>SUM(AE62:AE65)</f>
        <v>194.71008810152657</v>
      </c>
      <c r="AH66" s="5"/>
      <c r="AJ66" s="29">
        <v>6</v>
      </c>
      <c r="AK66" s="30" t="s">
        <v>122</v>
      </c>
      <c r="AL66" s="28">
        <f>LOOKUP(AK66,$AJ$27:$AJ$41,$AO$27:$AO$41)</f>
        <v>212.89824632613517</v>
      </c>
    </row>
    <row r="67" spans="1:38" ht="12" customHeight="1">
      <c r="A67" s="11">
        <v>1.8</v>
      </c>
      <c r="B67" s="11" t="s">
        <v>114</v>
      </c>
      <c r="C67" s="11" t="s">
        <v>134</v>
      </c>
      <c r="D67" s="11">
        <v>10</v>
      </c>
      <c r="E67" s="11">
        <v>11</v>
      </c>
      <c r="F67" s="11">
        <v>24</v>
      </c>
      <c r="G67" s="11">
        <v>150</v>
      </c>
      <c r="H67" s="11">
        <v>12</v>
      </c>
      <c r="I67" s="7">
        <f>(T67*$T$23)+(U67*$U$23)+(V67*$V$23)+(W67*$W$23)+(X67*$X$23)+(Y67*$Y$23)+(Z67*$Z$23)+(AA67*$AA$23)</f>
        <v>1.1</v>
      </c>
      <c r="J67" s="8">
        <f>H67+I67</f>
        <v>13.1</v>
      </c>
      <c r="K67" s="11">
        <v>8</v>
      </c>
      <c r="L67" s="11">
        <v>24</v>
      </c>
      <c r="M67" s="11">
        <v>3</v>
      </c>
      <c r="N67" s="9">
        <f>(((10-(((E67*3)+K67)/4))*5)+50)/100</f>
        <v>0.4875</v>
      </c>
      <c r="O67" s="7">
        <f>F67/(N67*7.85)</f>
        <v>6.271435570798628</v>
      </c>
      <c r="P67" s="9">
        <f>(((D67-8.62)*5)+50)/100</f>
        <v>0.5690000000000001</v>
      </c>
      <c r="Q67" s="7">
        <f>O67*P67*J67</f>
        <v>46.7466536011759</v>
      </c>
      <c r="R67" s="168">
        <f>Q67*(SQRT(L67/28))*100</f>
        <v>4327.899150107357</v>
      </c>
      <c r="S67" s="172">
        <f>R67/(G67+(((M67*3)+3)*20))</f>
        <v>11.097177307967582</v>
      </c>
      <c r="T67" s="10">
        <v>1</v>
      </c>
      <c r="U67" s="5">
        <v>1</v>
      </c>
      <c r="V67" s="5">
        <v>3</v>
      </c>
      <c r="W67" s="5">
        <v>1</v>
      </c>
      <c r="AB67" s="176">
        <f>S67/11.4</f>
        <v>0.9734366059620686</v>
      </c>
      <c r="AD67" s="19"/>
      <c r="AE67" s="20"/>
      <c r="AH67" s="5"/>
      <c r="AJ67" s="29">
        <v>7</v>
      </c>
      <c r="AK67" s="30" t="s">
        <v>115</v>
      </c>
      <c r="AL67" s="28">
        <f>LOOKUP(AK67,$AJ$27:$AJ$41,$AO$27:$AO$41)</f>
        <v>208.80899385476945</v>
      </c>
    </row>
    <row r="68" spans="1:38" ht="12" customHeight="1">
      <c r="A68" s="11">
        <v>1.6</v>
      </c>
      <c r="B68" s="11" t="s">
        <v>114</v>
      </c>
      <c r="C68" s="11" t="s">
        <v>12</v>
      </c>
      <c r="D68" s="11">
        <v>10</v>
      </c>
      <c r="E68" s="11">
        <v>8</v>
      </c>
      <c r="F68" s="11">
        <v>16</v>
      </c>
      <c r="G68" s="11">
        <v>120</v>
      </c>
      <c r="H68" s="11">
        <v>7</v>
      </c>
      <c r="I68" s="7">
        <f>(T68*$T$23)+(U68*$U$23)+(V68*$V$23)+(W68*$W$23)+(X68*$X$23)+(Y68*$Y$23)+(Z68*$Z$23)+(AA68*$AA$23)</f>
        <v>2.95</v>
      </c>
      <c r="J68" s="8">
        <f>H68+I68</f>
        <v>9.95</v>
      </c>
      <c r="K68" s="11">
        <v>14</v>
      </c>
      <c r="L68" s="11">
        <v>36</v>
      </c>
      <c r="M68" s="11">
        <v>3</v>
      </c>
      <c r="N68" s="9">
        <f>(((10-(((E68*3)+K68)/4))*5)+50)/100</f>
        <v>0.525</v>
      </c>
      <c r="O68" s="7">
        <f>F68/(N68*7.85)</f>
        <v>3.8823172581134364</v>
      </c>
      <c r="P68" s="9">
        <f>(((D68-8.62)*5)+50)/100</f>
        <v>0.5690000000000001</v>
      </c>
      <c r="Q68" s="7">
        <f>O68*P68*J68</f>
        <v>21.979933272672124</v>
      </c>
      <c r="R68" s="168">
        <f>Q68*(SQRT(L68/28))*100</f>
        <v>2492.2901688550496</v>
      </c>
      <c r="S68" s="172">
        <f>R68/(G68+(((M68*3)+3)*20))</f>
        <v>6.923028246819582</v>
      </c>
      <c r="T68" s="10"/>
      <c r="U68" s="5">
        <v>2</v>
      </c>
      <c r="V68" s="5">
        <v>1</v>
      </c>
      <c r="W68" s="5">
        <v>1</v>
      </c>
      <c r="Y68" s="5">
        <v>1</v>
      </c>
      <c r="AB68" s="176">
        <f>S68/11.4</f>
        <v>0.6072831795455773</v>
      </c>
      <c r="AD68" s="19"/>
      <c r="AE68" s="20"/>
      <c r="AH68" s="5"/>
      <c r="AJ68" s="29">
        <v>8</v>
      </c>
      <c r="AK68" s="30" t="s">
        <v>123</v>
      </c>
      <c r="AL68" s="28">
        <f>LOOKUP(AK68,$AJ$27:$AJ$41,$AO$27:$AO$41)</f>
        <v>197.7383303611028</v>
      </c>
    </row>
    <row r="69" spans="1:38" ht="12" customHeight="1">
      <c r="A69" s="11">
        <v>1.9</v>
      </c>
      <c r="B69" s="11" t="s">
        <v>114</v>
      </c>
      <c r="C69" s="11" t="s">
        <v>93</v>
      </c>
      <c r="D69" s="11">
        <v>14</v>
      </c>
      <c r="E69" s="11">
        <v>12</v>
      </c>
      <c r="F69" s="11">
        <f>22*1.25</f>
        <v>27.5</v>
      </c>
      <c r="G69" s="11">
        <v>300</v>
      </c>
      <c r="H69" s="11">
        <v>11</v>
      </c>
      <c r="I69" s="7">
        <f>(T69*$T$23)+(U69*$U$23)+(V69*$V$23)+(W69*$W$23)+(X69*$X$23)+(Y69*$Y$23)+(Z69*$Z$23)+(AA69*$AA$23)</f>
        <v>9.05</v>
      </c>
      <c r="J69" s="8">
        <f>H69+I69</f>
        <v>20.05</v>
      </c>
      <c r="K69" s="11">
        <v>16</v>
      </c>
      <c r="L69" s="11">
        <v>40</v>
      </c>
      <c r="M69" s="11">
        <v>4</v>
      </c>
      <c r="N69" s="9">
        <f>(((10-(((E69*3)+K69)/4))*5)+50)/100</f>
        <v>0.35</v>
      </c>
      <c r="O69" s="7">
        <f>F69/(N69*7.85)</f>
        <v>10.009099181073704</v>
      </c>
      <c r="P69" s="9">
        <f>(((D69-8.62)*5)+50)/100</f>
        <v>0.769</v>
      </c>
      <c r="Q69" s="7">
        <f>O69*P69*J69</f>
        <v>154.32479526842587</v>
      </c>
      <c r="R69" s="168">
        <f>Q69*(SQRT(L69/28))*100</f>
        <v>18445.341043449564</v>
      </c>
      <c r="S69" s="172">
        <f>R69/(G69+(((M69*3)+3)*20))</f>
        <v>30.74223507241594</v>
      </c>
      <c r="T69" s="10"/>
      <c r="U69" s="5">
        <v>3</v>
      </c>
      <c r="V69" s="5">
        <v>1</v>
      </c>
      <c r="W69" s="5">
        <v>1</v>
      </c>
      <c r="X69" s="5">
        <v>2</v>
      </c>
      <c r="Y69" s="5">
        <v>1</v>
      </c>
      <c r="Z69" s="5">
        <v>1</v>
      </c>
      <c r="AB69" s="176">
        <f>S69/30.8</f>
        <v>0.9981245153381799</v>
      </c>
      <c r="AD69" s="19"/>
      <c r="AE69" s="20"/>
      <c r="AH69" s="5"/>
      <c r="AJ69" s="29">
        <v>9</v>
      </c>
      <c r="AK69" s="30" t="s">
        <v>125</v>
      </c>
      <c r="AL69" s="28">
        <f>LOOKUP(AK69,$AJ$27:$AJ$41,$AO$27:$AO$41)</f>
        <v>195.8446673299853</v>
      </c>
    </row>
    <row r="70" spans="1:38" ht="12" customHeight="1">
      <c r="A70" s="6">
        <v>8.2</v>
      </c>
      <c r="B70" s="6" t="s">
        <v>120</v>
      </c>
      <c r="C70" s="6" t="s">
        <v>49</v>
      </c>
      <c r="D70" s="6">
        <v>7</v>
      </c>
      <c r="E70" s="6">
        <v>7</v>
      </c>
      <c r="F70" s="6">
        <v>12</v>
      </c>
      <c r="G70" s="6">
        <v>25</v>
      </c>
      <c r="H70" s="6">
        <v>5</v>
      </c>
      <c r="I70" s="7">
        <f>(T70*$T$23)+(U70*$U$23)+(V70*$V$23)+(W70*$W$23)+(X70*$X$23)+(Y70*$Y$23)+(Z70*$Z$23)+(AA70*$AA$23)</f>
        <v>0.35</v>
      </c>
      <c r="J70" s="8">
        <f>H70+I70</f>
        <v>5.35</v>
      </c>
      <c r="K70" s="6">
        <v>6</v>
      </c>
      <c r="L70" s="6">
        <v>20</v>
      </c>
      <c r="M70" s="6">
        <v>1</v>
      </c>
      <c r="N70" s="9">
        <f>(((10-(((E70*3)+K70)/4))*5)+50)/100</f>
        <v>0.6625</v>
      </c>
      <c r="O70" s="7">
        <f>F70/(N70*7.85)</f>
        <v>2.30741497416176</v>
      </c>
      <c r="P70" s="9">
        <f>(((D70-8.62)*5)+50)/100</f>
        <v>0.41900000000000004</v>
      </c>
      <c r="Q70" s="7">
        <f>O70*P70*J70</f>
        <v>5.172416776829709</v>
      </c>
      <c r="R70" s="168">
        <f>Q70*(SQRT(L70/28))*100</f>
        <v>437.14900461667884</v>
      </c>
      <c r="S70" s="172">
        <f>R70/(G70+(((M70*3)+3)*20))</f>
        <v>3.014820721494337</v>
      </c>
      <c r="T70" s="10">
        <v>1</v>
      </c>
      <c r="U70" s="5">
        <v>1</v>
      </c>
      <c r="V70" s="5">
        <v>2</v>
      </c>
      <c r="AB70" s="176">
        <f>S70/3.5</f>
        <v>0.861377348998382</v>
      </c>
      <c r="AD70" s="16" t="s">
        <v>120</v>
      </c>
      <c r="AE70" s="20"/>
      <c r="AH70" s="5"/>
      <c r="AJ70" s="29">
        <v>10</v>
      </c>
      <c r="AK70" s="30" t="s">
        <v>114</v>
      </c>
      <c r="AL70" s="28">
        <f>LOOKUP(AK70,$AJ$27:$AJ$41,$AO$27:$AO$41)</f>
        <v>194.71008810152657</v>
      </c>
    </row>
    <row r="71" spans="1:38" ht="12" customHeight="1">
      <c r="A71" s="6">
        <v>8.3</v>
      </c>
      <c r="B71" s="11" t="s">
        <v>120</v>
      </c>
      <c r="C71" s="11" t="s">
        <v>50</v>
      </c>
      <c r="D71" s="11">
        <v>7</v>
      </c>
      <c r="E71" s="11">
        <v>4</v>
      </c>
      <c r="F71" s="11">
        <v>10</v>
      </c>
      <c r="G71" s="11">
        <v>30</v>
      </c>
      <c r="H71" s="11">
        <v>4</v>
      </c>
      <c r="I71" s="7">
        <f>(T71*$T$23)+(U71*$U$23)+(V71*$V$23)+(W71*$W$23)+(X71*$X$23)+(Y71*$Y$23)+(Z71*$Z$23)+(AA71*$AA$23)</f>
        <v>0.1</v>
      </c>
      <c r="J71" s="8">
        <f>H71+I71</f>
        <v>4.1</v>
      </c>
      <c r="K71" s="11">
        <v>6</v>
      </c>
      <c r="L71" s="11">
        <v>20</v>
      </c>
      <c r="M71" s="11">
        <v>1</v>
      </c>
      <c r="N71" s="9">
        <f>(((10-(((E71*3)+K71)/4))*5)+50)/100</f>
        <v>0.775</v>
      </c>
      <c r="O71" s="7">
        <f>F71/(N71*7.85)</f>
        <v>1.643723032668995</v>
      </c>
      <c r="P71" s="9">
        <f>(((D71-8.62)*5)+50)/100</f>
        <v>0.41900000000000004</v>
      </c>
      <c r="Q71" s="7">
        <f>O71*P71*J71</f>
        <v>2.8237517978220668</v>
      </c>
      <c r="R71" s="168">
        <f>Q71*(SQRT(L71/28))*100</f>
        <v>238.65058462266177</v>
      </c>
      <c r="S71" s="172">
        <f>R71/(G71+(((M71*3)+3)*20))</f>
        <v>1.5910038974844118</v>
      </c>
      <c r="T71" s="10">
        <v>1</v>
      </c>
      <c r="U71" s="5">
        <v>1</v>
      </c>
      <c r="V71" s="5">
        <v>1</v>
      </c>
      <c r="AB71" s="176">
        <f>S71/3.5</f>
        <v>0.45457254213840337</v>
      </c>
      <c r="AD71" s="19" t="s">
        <v>287</v>
      </c>
      <c r="AE71" s="20">
        <f>(S70*AF71)+(S71*AG71)</f>
        <v>19.84711529992492</v>
      </c>
      <c r="AF71" s="5">
        <v>5</v>
      </c>
      <c r="AG71" s="5">
        <v>3</v>
      </c>
      <c r="AH71" s="5"/>
      <c r="AJ71" s="29">
        <v>11</v>
      </c>
      <c r="AK71" s="30" t="s">
        <v>121</v>
      </c>
      <c r="AL71" s="28">
        <f>LOOKUP(AK71,$AJ$27:$AJ$41,$AO$27:$AO$41)</f>
        <v>190.58372656832714</v>
      </c>
    </row>
    <row r="72" spans="1:38" ht="12" customHeight="1">
      <c r="A72" s="6">
        <v>8.1</v>
      </c>
      <c r="B72" s="11" t="s">
        <v>120</v>
      </c>
      <c r="C72" s="11" t="s">
        <v>48</v>
      </c>
      <c r="D72" s="11">
        <v>5</v>
      </c>
      <c r="E72" s="11">
        <v>4</v>
      </c>
      <c r="F72" s="11">
        <v>8</v>
      </c>
      <c r="G72" s="11">
        <v>15</v>
      </c>
      <c r="H72" s="11">
        <v>5</v>
      </c>
      <c r="I72" s="7">
        <f>(T72*$T$23)+(U72*$U$23)+(V72*$V$23)+(W72*$W$23)+(X72*$X$23)+(Y72*$Y$23)+(Z72*$Z$23)+(AA72*$AA$23)</f>
        <v>0.35</v>
      </c>
      <c r="J72" s="8">
        <f>H72+I72</f>
        <v>5.35</v>
      </c>
      <c r="K72" s="11">
        <v>6</v>
      </c>
      <c r="L72" s="11">
        <v>20</v>
      </c>
      <c r="M72" s="11">
        <v>1</v>
      </c>
      <c r="N72" s="9">
        <f>(((10-(((E72*3)+K72)/4))*5)+50)/100</f>
        <v>0.775</v>
      </c>
      <c r="O72" s="7">
        <f>F72/(N72*7.85)</f>
        <v>1.3149784261351962</v>
      </c>
      <c r="P72" s="9">
        <f>(((D72-8.62)*5)+50)/100</f>
        <v>0.31900000000000006</v>
      </c>
      <c r="Q72" s="7">
        <f>O72*P72*J72</f>
        <v>2.244207930963633</v>
      </c>
      <c r="R72" s="168">
        <f>Q72*(SQRT(L72/28))*100</f>
        <v>189.67018813493954</v>
      </c>
      <c r="S72" s="172">
        <f>R72/(G72+(((M72*3)+3)*20))</f>
        <v>1.4049643565551078</v>
      </c>
      <c r="T72" s="10">
        <v>1</v>
      </c>
      <c r="U72" s="5">
        <v>1</v>
      </c>
      <c r="V72" s="5">
        <v>2</v>
      </c>
      <c r="AB72" s="176">
        <f>S72/3.5</f>
        <v>0.40141838758717363</v>
      </c>
      <c r="AD72" s="19" t="s">
        <v>288</v>
      </c>
      <c r="AE72" s="20">
        <f>(S73*AF72)+(S74*AG72)</f>
        <v>38.28038963463677</v>
      </c>
      <c r="AF72" s="5">
        <v>6</v>
      </c>
      <c r="AG72" s="5">
        <v>2</v>
      </c>
      <c r="AH72" s="5"/>
      <c r="AJ72" s="29">
        <v>12</v>
      </c>
      <c r="AK72" s="30" t="s">
        <v>165</v>
      </c>
      <c r="AL72" s="28">
        <f>LOOKUP(AK72,$AJ$27:$AJ$41,$AO$27:$AO$41)</f>
        <v>184.9004738952528</v>
      </c>
    </row>
    <row r="73" spans="1:38" ht="12" customHeight="1">
      <c r="A73" s="6">
        <v>8.4</v>
      </c>
      <c r="B73" s="11" t="s">
        <v>120</v>
      </c>
      <c r="C73" s="11" t="s">
        <v>51</v>
      </c>
      <c r="D73" s="11">
        <v>9</v>
      </c>
      <c r="E73" s="11">
        <v>8</v>
      </c>
      <c r="F73" s="11">
        <v>15</v>
      </c>
      <c r="G73" s="11">
        <v>55</v>
      </c>
      <c r="H73" s="11">
        <v>7</v>
      </c>
      <c r="I73" s="7">
        <f>(T73*$T$23)+(U73*$U$23)+(V73*$V$23)+(W73*$W$23)+(X73*$X$23)+(Y73*$Y$23)+(Z73*$Z$23)+(AA73*$AA$23)</f>
        <v>0.1</v>
      </c>
      <c r="J73" s="8">
        <f>H73+I73</f>
        <v>7.1</v>
      </c>
      <c r="K73" s="11">
        <v>6</v>
      </c>
      <c r="L73" s="11">
        <v>32</v>
      </c>
      <c r="M73" s="11">
        <v>2</v>
      </c>
      <c r="N73" s="9">
        <f>(((10-(((E73*3)+K73)/4))*5)+50)/100</f>
        <v>0.625</v>
      </c>
      <c r="O73" s="7">
        <f>F73/(N73*7.85)</f>
        <v>3.0573248407643314</v>
      </c>
      <c r="P73" s="9">
        <f>(((D73-8.62)*5)+50)/100</f>
        <v>0.519</v>
      </c>
      <c r="Q73" s="7">
        <f>O73*P73*J73</f>
        <v>11.265936305732485</v>
      </c>
      <c r="R73" s="168">
        <f>Q73*(SQRT(L73/28))*100</f>
        <v>1204.3792513505337</v>
      </c>
      <c r="S73" s="172">
        <f>R73/(G73+(((M73*3)+3)*20))</f>
        <v>5.1250180908533345</v>
      </c>
      <c r="T73" s="10">
        <v>1</v>
      </c>
      <c r="U73" s="5">
        <v>1</v>
      </c>
      <c r="V73" s="5">
        <v>1</v>
      </c>
      <c r="AB73" s="176">
        <f>S73/6.2</f>
        <v>0.8266158211053765</v>
      </c>
      <c r="AD73" s="19" t="s">
        <v>289</v>
      </c>
      <c r="AE73" s="20">
        <f>(S75*AF73)+(S76*AG73)+(S77*AH73)</f>
        <v>99.49834378704192</v>
      </c>
      <c r="AF73" s="5">
        <v>4</v>
      </c>
      <c r="AG73" s="5">
        <v>3</v>
      </c>
      <c r="AH73" s="5">
        <v>1</v>
      </c>
      <c r="AJ73" s="29">
        <v>13</v>
      </c>
      <c r="AK73" s="30" t="s">
        <v>120</v>
      </c>
      <c r="AL73" s="28">
        <f>LOOKUP(AK73,$AJ$27:$AJ$41,$AO$27:$AO$41)</f>
        <v>181.81374687757932</v>
      </c>
    </row>
    <row r="74" spans="1:38" ht="12" customHeight="1">
      <c r="A74" s="6">
        <v>8.5</v>
      </c>
      <c r="B74" s="11" t="s">
        <v>120</v>
      </c>
      <c r="C74" s="11" t="s">
        <v>52</v>
      </c>
      <c r="D74" s="11">
        <v>8</v>
      </c>
      <c r="E74" s="11">
        <v>6</v>
      </c>
      <c r="F74" s="11">
        <v>14</v>
      </c>
      <c r="G74" s="11">
        <v>90</v>
      </c>
      <c r="H74" s="11">
        <v>6</v>
      </c>
      <c r="I74" s="7">
        <f>(T74*$T$23)+(U74*$U$23)+(V74*$V$23)+(W74*$W$23)+(X74*$X$23)+(Y74*$Y$23)+(Z74*$Z$23)+(AA74*$AA$23)</f>
        <v>1.9</v>
      </c>
      <c r="J74" s="8">
        <f>H74+I74</f>
        <v>7.9</v>
      </c>
      <c r="K74" s="11">
        <v>10</v>
      </c>
      <c r="L74" s="11">
        <v>28</v>
      </c>
      <c r="M74" s="11">
        <v>2</v>
      </c>
      <c r="N74" s="9">
        <f>(((10-(((E74*3)+K74)/4))*5)+50)/100</f>
        <v>0.65</v>
      </c>
      <c r="O74" s="7">
        <f>F74/(N74*7.85)</f>
        <v>2.7437530622243997</v>
      </c>
      <c r="P74" s="9">
        <f>(((D74-8.62)*5)+50)/100</f>
        <v>0.4690000000000001</v>
      </c>
      <c r="Q74" s="7">
        <f>O74*P74*J74</f>
        <v>10.165879470847626</v>
      </c>
      <c r="R74" s="168">
        <f>Q74*(SQRT(L74/28))*100</f>
        <v>1016.5879470847626</v>
      </c>
      <c r="S74" s="172">
        <f>R74/(G74+(((M74*3)+3)*20))</f>
        <v>3.76514054475838</v>
      </c>
      <c r="T74" s="10">
        <v>1</v>
      </c>
      <c r="U74" s="5">
        <v>4</v>
      </c>
      <c r="V74" s="5">
        <v>1</v>
      </c>
      <c r="W74" s="5">
        <v>1</v>
      </c>
      <c r="X74" s="5">
        <v>1</v>
      </c>
      <c r="AB74" s="176">
        <f>S74/6.2</f>
        <v>0.6072807330255451</v>
      </c>
      <c r="AD74" s="19" t="s">
        <v>290</v>
      </c>
      <c r="AE74" s="20">
        <f>(S78*AF74)</f>
        <v>24.18789815597571</v>
      </c>
      <c r="AF74" s="5">
        <v>1</v>
      </c>
      <c r="AH74" s="5"/>
      <c r="AJ74" s="29">
        <v>14</v>
      </c>
      <c r="AK74" s="30" t="s">
        <v>118</v>
      </c>
      <c r="AL74" s="28">
        <f>LOOKUP(AK74,$AJ$27:$AJ$41,$AO$27:$AO$41)</f>
        <v>174.44087119082553</v>
      </c>
    </row>
    <row r="75" spans="1:38" ht="12" customHeight="1" thickBot="1">
      <c r="A75" s="6">
        <v>8.7</v>
      </c>
      <c r="B75" s="11" t="s">
        <v>120</v>
      </c>
      <c r="C75" s="11" t="s">
        <v>54</v>
      </c>
      <c r="D75" s="11">
        <v>13</v>
      </c>
      <c r="E75" s="11">
        <v>11</v>
      </c>
      <c r="F75" s="11">
        <v>26</v>
      </c>
      <c r="G75" s="11">
        <v>180</v>
      </c>
      <c r="H75" s="11">
        <v>12</v>
      </c>
      <c r="I75" s="7">
        <f>(T75*$T$23)+(U75*$U$23)+(V75*$V$23)+(W75*$W$23)+(X75*$X$23)+(Y75*$Y$23)+(Z75*$Z$23)+(AA75*$AA$23)</f>
        <v>0.85</v>
      </c>
      <c r="J75" s="8">
        <f>H75+I75</f>
        <v>12.85</v>
      </c>
      <c r="K75" s="11">
        <v>9</v>
      </c>
      <c r="L75" s="11">
        <v>30</v>
      </c>
      <c r="M75" s="11">
        <v>3</v>
      </c>
      <c r="N75" s="9">
        <f>(((10-(((E75*3)+K75)/4))*5)+50)/100</f>
        <v>0.475</v>
      </c>
      <c r="O75" s="7">
        <f>F75/(N75*7.85)</f>
        <v>6.972846128059001</v>
      </c>
      <c r="P75" s="9">
        <f>(((D75-8.62)*5)+50)/100</f>
        <v>0.7190000000000001</v>
      </c>
      <c r="Q75" s="7">
        <f>O75*P75*J75</f>
        <v>64.42317130405632</v>
      </c>
      <c r="R75" s="168">
        <f>Q75*(SQRT(L75/28))*100</f>
        <v>6668.43176108129</v>
      </c>
      <c r="S75" s="172">
        <f>R75/(G75+(((M75*3)+3)*20))</f>
        <v>15.877218478764975</v>
      </c>
      <c r="T75" s="10"/>
      <c r="U75" s="5">
        <v>1</v>
      </c>
      <c r="V75" s="5">
        <v>1</v>
      </c>
      <c r="W75" s="5">
        <v>1</v>
      </c>
      <c r="AB75" s="176">
        <f>S75/11.4</f>
        <v>1.3927384630495592</v>
      </c>
      <c r="AD75" s="58" t="s">
        <v>284</v>
      </c>
      <c r="AE75" s="59">
        <f>SUM(AE71:AE74)</f>
        <v>181.81374687757932</v>
      </c>
      <c r="AH75" s="5"/>
      <c r="AJ75" s="31">
        <v>15</v>
      </c>
      <c r="AK75" s="32" t="s">
        <v>116</v>
      </c>
      <c r="AL75" s="23">
        <f>LOOKUP(AK75,$AJ$27:$AJ$41,$AO$27:$AO$41)</f>
        <v>152.55314180527856</v>
      </c>
    </row>
    <row r="76" spans="1:34" ht="12" customHeight="1">
      <c r="A76" s="6">
        <v>8.6</v>
      </c>
      <c r="B76" s="11" t="s">
        <v>120</v>
      </c>
      <c r="C76" s="11" t="s">
        <v>53</v>
      </c>
      <c r="D76" s="11">
        <v>10</v>
      </c>
      <c r="E76" s="11">
        <v>8</v>
      </c>
      <c r="F76" s="11">
        <f>15*1.25</f>
        <v>18.75</v>
      </c>
      <c r="G76" s="11">
        <v>100</v>
      </c>
      <c r="H76" s="11">
        <v>7</v>
      </c>
      <c r="I76" s="7">
        <f>(T76*$T$23)+(U76*$U$23)+(V76*$V$23)+(W76*$W$23)+(X76*$X$23)+(Y76*$Y$23)+(Z76*$Z$23)+(AA76*$AA$23)</f>
        <v>4.35</v>
      </c>
      <c r="J76" s="8">
        <f>H76+I76</f>
        <v>11.35</v>
      </c>
      <c r="K76" s="11">
        <v>10</v>
      </c>
      <c r="L76" s="11">
        <v>40</v>
      </c>
      <c r="M76" s="11">
        <v>3</v>
      </c>
      <c r="N76" s="9">
        <f>(((10-(((E76*3)+K76)/4))*5)+50)/100</f>
        <v>0.575</v>
      </c>
      <c r="O76" s="7">
        <f>F76/(N76*7.85)</f>
        <v>4.153973968429799</v>
      </c>
      <c r="P76" s="9">
        <f>(((D76-8.62)*5)+50)/100</f>
        <v>0.5690000000000001</v>
      </c>
      <c r="Q76" s="7">
        <f>O76*P76*J76</f>
        <v>26.82698698421491</v>
      </c>
      <c r="R76" s="168">
        <f>Q76*(SQRT(L76/28))*100</f>
        <v>3206.4382345775057</v>
      </c>
      <c r="S76" s="172">
        <f>R76/(G76+(((M76*3)+3)*20))</f>
        <v>9.43070068993384</v>
      </c>
      <c r="T76" s="10"/>
      <c r="U76" s="5">
        <v>1</v>
      </c>
      <c r="V76" s="5">
        <v>1</v>
      </c>
      <c r="Z76" s="5">
        <v>1</v>
      </c>
      <c r="AB76" s="176">
        <f>S76/11.4</f>
        <v>0.8272544464854245</v>
      </c>
      <c r="AD76" s="19"/>
      <c r="AE76" s="20"/>
      <c r="AH76" s="5"/>
    </row>
    <row r="77" spans="1:34" ht="12" customHeight="1">
      <c r="A77" s="6">
        <v>8.8</v>
      </c>
      <c r="B77" s="11" t="s">
        <v>120</v>
      </c>
      <c r="C77" s="11" t="s">
        <v>186</v>
      </c>
      <c r="D77" s="11">
        <v>10</v>
      </c>
      <c r="E77" s="11">
        <v>10</v>
      </c>
      <c r="F77" s="11">
        <v>18</v>
      </c>
      <c r="G77" s="11">
        <v>140</v>
      </c>
      <c r="H77" s="11">
        <v>9</v>
      </c>
      <c r="I77" s="7">
        <f>(T77*$T$23)+(U77*$U$23)+(V77*$V$23)+(W77*$W$23)+(X77*$X$23)+(Y77*$Y$23)+(Z77*$Z$23)+(AA77*$AA$23)</f>
        <v>2.1</v>
      </c>
      <c r="J77" s="8">
        <f>H77+I77</f>
        <v>11.1</v>
      </c>
      <c r="K77" s="11">
        <v>9</v>
      </c>
      <c r="L77" s="11">
        <v>30</v>
      </c>
      <c r="M77" s="11">
        <v>3</v>
      </c>
      <c r="N77" s="9">
        <f>(((10-(((E77*3)+K77)/4))*5)+50)/100</f>
        <v>0.5125</v>
      </c>
      <c r="O77" s="7">
        <f>F77/(N77*7.85)</f>
        <v>4.474133913313656</v>
      </c>
      <c r="P77" s="9">
        <f>(((D77-8.62)*5)+50)/100</f>
        <v>0.5690000000000001</v>
      </c>
      <c r="Q77" s="7">
        <f>O77*P77*J77</f>
        <v>28.258182383097722</v>
      </c>
      <c r="R77" s="168">
        <f>Q77*(SQRT(L77/28))*100</f>
        <v>2924.9997648285885</v>
      </c>
      <c r="S77" s="172">
        <f>R77/(G77+(((M77*3)+3)*20))</f>
        <v>7.697367802180496</v>
      </c>
      <c r="T77" s="10"/>
      <c r="U77" s="5">
        <v>1</v>
      </c>
      <c r="V77" s="5">
        <v>2</v>
      </c>
      <c r="W77" s="5">
        <v>1</v>
      </c>
      <c r="X77" s="5">
        <v>1</v>
      </c>
      <c r="AB77" s="176">
        <f>S77/11.4</f>
        <v>0.6752077019456575</v>
      </c>
      <c r="AD77" s="19"/>
      <c r="AE77" s="20"/>
      <c r="AH77" s="5"/>
    </row>
    <row r="78" spans="1:34" ht="12" customHeight="1">
      <c r="A78" s="6">
        <v>8.9</v>
      </c>
      <c r="B78" s="11" t="s">
        <v>120</v>
      </c>
      <c r="C78" s="11" t="s">
        <v>55</v>
      </c>
      <c r="D78" s="11">
        <v>15</v>
      </c>
      <c r="E78" s="11">
        <v>12</v>
      </c>
      <c r="F78" s="11">
        <v>25</v>
      </c>
      <c r="G78" s="11">
        <v>280</v>
      </c>
      <c r="H78" s="11">
        <v>12</v>
      </c>
      <c r="I78" s="7">
        <f>(T78*$T$23)+(U78*$U$23)+(V78*$V$23)+(W78*$W$23)+(X78*$X$23)+(Y78*$Y$23)+(Z78*$Z$23)+(AA78*$AA$23)</f>
        <v>4.1</v>
      </c>
      <c r="J78" s="8">
        <f>H78+I78</f>
        <v>16.1</v>
      </c>
      <c r="K78" s="11">
        <v>12</v>
      </c>
      <c r="L78" s="11">
        <v>50</v>
      </c>
      <c r="M78" s="11">
        <v>4</v>
      </c>
      <c r="N78" s="9">
        <f>(((10-(((E78*3)+K78)/4))*5)+50)/100</f>
        <v>0.4</v>
      </c>
      <c r="O78" s="7">
        <f>F78/(N78*7.85)</f>
        <v>7.961783439490445</v>
      </c>
      <c r="P78" s="9">
        <f>(((D78-8.62)*5)+50)/100</f>
        <v>0.8190000000000001</v>
      </c>
      <c r="Q78" s="7">
        <f>O78*P78*J78</f>
        <v>104.98328025477709</v>
      </c>
      <c r="R78" s="168">
        <f>Q78*(SQRT(L78/28))*100</f>
        <v>14028.980930465912</v>
      </c>
      <c r="S78" s="172">
        <f>R78/(G78+(((M78*3)+3)*20))</f>
        <v>24.18789815597571</v>
      </c>
      <c r="T78" s="10"/>
      <c r="U78" s="5">
        <v>1</v>
      </c>
      <c r="W78" s="5">
        <v>2</v>
      </c>
      <c r="X78" s="5">
        <v>1</v>
      </c>
      <c r="Y78" s="5">
        <v>1</v>
      </c>
      <c r="AB78" s="176">
        <f>S78/30.8</f>
        <v>0.7853213687005101</v>
      </c>
      <c r="AD78" s="19"/>
      <c r="AE78" s="20"/>
      <c r="AH78" s="5"/>
    </row>
    <row r="79" spans="1:34" ht="12" customHeight="1">
      <c r="A79" s="6">
        <v>12.2</v>
      </c>
      <c r="B79" s="6" t="s">
        <v>123</v>
      </c>
      <c r="C79" s="6" t="s">
        <v>8</v>
      </c>
      <c r="D79" s="6">
        <v>7</v>
      </c>
      <c r="E79" s="6">
        <v>6</v>
      </c>
      <c r="F79" s="6">
        <v>10</v>
      </c>
      <c r="G79" s="6">
        <v>20</v>
      </c>
      <c r="H79" s="6">
        <v>5</v>
      </c>
      <c r="I79" s="7">
        <f>(T79*$T$23)+(U79*$U$23)+(V79*$V$23)+(W79*$W$23)+(X79*$X$23)+(Y79*$Y$23)+(Z79*$Z$23)+(AA79*$AA$23)</f>
        <v>1.95</v>
      </c>
      <c r="J79" s="8">
        <f>H79+I79</f>
        <v>6.95</v>
      </c>
      <c r="K79" s="6">
        <v>6</v>
      </c>
      <c r="L79" s="6">
        <v>20</v>
      </c>
      <c r="M79" s="6">
        <v>1</v>
      </c>
      <c r="N79" s="9">
        <f>(((10-(((E79*3)+K79)/4))*5)+50)/100</f>
        <v>0.7</v>
      </c>
      <c r="O79" s="7">
        <f>F79/(N79*7.85)</f>
        <v>1.8198362147406737</v>
      </c>
      <c r="P79" s="9">
        <f>(((D79-8.62)*5)+50)/100</f>
        <v>0.41900000000000004</v>
      </c>
      <c r="Q79" s="7">
        <f>O79*P79*J79</f>
        <v>5.29945404913558</v>
      </c>
      <c r="R79" s="168">
        <f>Q79*(SQRT(L79/28))*100</f>
        <v>447.88561373652004</v>
      </c>
      <c r="S79" s="172">
        <f>R79/(G79+(((M79*3)+3)*20))</f>
        <v>3.1991829552608575</v>
      </c>
      <c r="T79" s="10"/>
      <c r="U79" s="5">
        <v>2</v>
      </c>
      <c r="V79" s="5">
        <v>1</v>
      </c>
      <c r="W79" s="5">
        <v>1</v>
      </c>
      <c r="X79" s="5">
        <v>1</v>
      </c>
      <c r="AB79" s="176">
        <f>S79/3.5</f>
        <v>0.9140522729316736</v>
      </c>
      <c r="AD79" s="16" t="s">
        <v>123</v>
      </c>
      <c r="AE79" s="20"/>
      <c r="AH79" s="5"/>
    </row>
    <row r="80" spans="1:34" ht="12" customHeight="1">
      <c r="A80" s="6">
        <v>12.3</v>
      </c>
      <c r="B80" s="11" t="s">
        <v>123</v>
      </c>
      <c r="C80" s="11" t="s">
        <v>71</v>
      </c>
      <c r="D80" s="11">
        <v>6</v>
      </c>
      <c r="E80" s="11">
        <v>5</v>
      </c>
      <c r="F80" s="11">
        <v>8</v>
      </c>
      <c r="G80" s="11">
        <v>25</v>
      </c>
      <c r="H80" s="11">
        <v>8</v>
      </c>
      <c r="I80" s="7">
        <f>(T80*$T$23)+(U80*$U$23)+(V80*$V$23)+(W80*$W$23)+(X80*$X$23)+(Y80*$Y$23)+(Z80*$Z$23)+(AA80*$AA$23)</f>
        <v>0.7</v>
      </c>
      <c r="J80" s="8">
        <f>H80+I80</f>
        <v>8.7</v>
      </c>
      <c r="K80" s="11">
        <v>6</v>
      </c>
      <c r="L80" s="11">
        <v>20</v>
      </c>
      <c r="M80" s="11">
        <v>1</v>
      </c>
      <c r="N80" s="9">
        <f>(((10-(((E80*3)+K80)/4))*5)+50)/100</f>
        <v>0.7375</v>
      </c>
      <c r="O80" s="7">
        <f>F80/(N80*7.85)</f>
        <v>1.3818417359386808</v>
      </c>
      <c r="P80" s="9">
        <f>(((D80-8.62)*5)+50)/100</f>
        <v>0.36900000000000005</v>
      </c>
      <c r="Q80" s="7">
        <f>O80*P80*J80</f>
        <v>4.436126524883948</v>
      </c>
      <c r="R80" s="168">
        <f>Q80*(SQRT(L80/28))*100</f>
        <v>374.9211207019697</v>
      </c>
      <c r="S80" s="172">
        <f>R80/(G80+(((M80*3)+3)*20))</f>
        <v>2.5856629013928947</v>
      </c>
      <c r="T80" s="10"/>
      <c r="U80" s="5">
        <v>2</v>
      </c>
      <c r="W80" s="5">
        <v>1</v>
      </c>
      <c r="AB80" s="176">
        <f>S80/3.5</f>
        <v>0.7387608289693984</v>
      </c>
      <c r="AD80" s="19" t="s">
        <v>287</v>
      </c>
      <c r="AE80" s="20">
        <f>(S79*AF80)+(S80*AG80)</f>
        <v>23.75290348048297</v>
      </c>
      <c r="AF80" s="5">
        <v>5</v>
      </c>
      <c r="AG80" s="5">
        <v>3</v>
      </c>
      <c r="AH80" s="5"/>
    </row>
    <row r="81" spans="1:34" ht="12" customHeight="1">
      <c r="A81" s="6">
        <v>12.1</v>
      </c>
      <c r="B81" s="11" t="s">
        <v>123</v>
      </c>
      <c r="C81" s="11" t="s">
        <v>70</v>
      </c>
      <c r="D81" s="11">
        <v>5</v>
      </c>
      <c r="E81" s="11">
        <v>4</v>
      </c>
      <c r="F81" s="11">
        <v>8</v>
      </c>
      <c r="G81" s="11">
        <v>15</v>
      </c>
      <c r="H81" s="11">
        <v>4</v>
      </c>
      <c r="I81" s="7">
        <f>(T81*$T$23)+(U81*$U$23)+(V81*$V$23)+(W81*$W$23)+(X81*$X$23)+(Y81*$Y$23)+(Z81*$Z$23)+(AA81*$AA$23)</f>
        <v>2.2</v>
      </c>
      <c r="J81" s="8">
        <f>H81+I81</f>
        <v>6.2</v>
      </c>
      <c r="K81" s="11">
        <v>6</v>
      </c>
      <c r="L81" s="11">
        <v>20</v>
      </c>
      <c r="M81" s="11">
        <v>1</v>
      </c>
      <c r="N81" s="9">
        <f>(((10-(((E81*3)+K81)/4))*5)+50)/100</f>
        <v>0.775</v>
      </c>
      <c r="O81" s="7">
        <f>F81/(N81*7.85)</f>
        <v>1.3149784261351962</v>
      </c>
      <c r="P81" s="9">
        <f>(((D81-8.62)*5)+50)/100</f>
        <v>0.31900000000000006</v>
      </c>
      <c r="Q81" s="7">
        <f>O81*P81*J81</f>
        <v>2.6007643312101916</v>
      </c>
      <c r="R81" s="168">
        <f>Q81*(SQRT(L81/28))*100</f>
        <v>219.8047040068458</v>
      </c>
      <c r="S81" s="172">
        <f>R81/(G81+(((M81*3)+3)*20))</f>
        <v>1.6281829926433022</v>
      </c>
      <c r="T81" s="10"/>
      <c r="U81" s="5">
        <v>2</v>
      </c>
      <c r="V81" s="5">
        <v>2</v>
      </c>
      <c r="W81" s="5">
        <v>1</v>
      </c>
      <c r="X81" s="5">
        <v>1</v>
      </c>
      <c r="AB81" s="176">
        <f>S81/3.5</f>
        <v>0.4651951407552292</v>
      </c>
      <c r="AD81" s="19" t="s">
        <v>288</v>
      </c>
      <c r="AE81" s="20">
        <f>(S82*AF81)+(S83*AG81)</f>
        <v>63.428027657559696</v>
      </c>
      <c r="AF81" s="5">
        <v>6</v>
      </c>
      <c r="AG81" s="5">
        <v>2</v>
      </c>
      <c r="AH81" s="5"/>
    </row>
    <row r="82" spans="1:34" ht="12" customHeight="1">
      <c r="A82" s="6">
        <v>12.5</v>
      </c>
      <c r="B82" s="11" t="s">
        <v>123</v>
      </c>
      <c r="C82" s="11" t="s">
        <v>72</v>
      </c>
      <c r="D82" s="11">
        <v>12</v>
      </c>
      <c r="E82" s="11">
        <v>8</v>
      </c>
      <c r="F82" s="11">
        <v>16</v>
      </c>
      <c r="G82" s="11">
        <v>70</v>
      </c>
      <c r="H82" s="11">
        <v>8</v>
      </c>
      <c r="I82" s="7">
        <f>(T82*$T$23)+(U82*$U$23)+(V82*$V$23)+(W82*$W$23)+(X82*$X$23)+(Y82*$Y$23)+(Z82*$Z$23)+(AA82*$AA$23)</f>
        <v>3.2</v>
      </c>
      <c r="J82" s="8">
        <f>H82+I82</f>
        <v>11.2</v>
      </c>
      <c r="K82" s="11">
        <v>6</v>
      </c>
      <c r="L82" s="11">
        <v>24</v>
      </c>
      <c r="M82" s="11">
        <v>2</v>
      </c>
      <c r="N82" s="9">
        <f>(((10-(((E82*3)+K82)/4))*5)+50)/100</f>
        <v>0.625</v>
      </c>
      <c r="O82" s="7">
        <f>F82/(N82*7.85)</f>
        <v>3.261146496815287</v>
      </c>
      <c r="P82" s="9">
        <f>(((D82-8.62)*5)+50)/100</f>
        <v>0.669</v>
      </c>
      <c r="Q82" s="7">
        <f>O82*P82*J82</f>
        <v>24.43511847133758</v>
      </c>
      <c r="R82" s="168">
        <f>Q82*(SQRT(L82/28))*100</f>
        <v>2262.2523821087875</v>
      </c>
      <c r="S82" s="172">
        <f>R82/(G82+(((M82*3)+3)*20))</f>
        <v>9.04900952843515</v>
      </c>
      <c r="T82" s="10"/>
      <c r="U82" s="5">
        <v>2</v>
      </c>
      <c r="V82" s="5">
        <v>2</v>
      </c>
      <c r="W82" s="5">
        <v>1</v>
      </c>
      <c r="X82" s="5">
        <v>2</v>
      </c>
      <c r="AB82" s="176">
        <f>S82/6.2</f>
        <v>1.4595176658766371</v>
      </c>
      <c r="AD82" s="19" t="s">
        <v>289</v>
      </c>
      <c r="AE82" s="20">
        <f>(S84*AF82)+(S85*AG82)+(S86*AH82)</f>
        <v>86.2327438011327</v>
      </c>
      <c r="AF82" s="5">
        <v>4</v>
      </c>
      <c r="AG82" s="5">
        <v>3</v>
      </c>
      <c r="AH82" s="5">
        <v>1</v>
      </c>
    </row>
    <row r="83" spans="1:34" ht="12" customHeight="1">
      <c r="A83" s="6">
        <v>12.4</v>
      </c>
      <c r="B83" s="11" t="s">
        <v>123</v>
      </c>
      <c r="C83" s="11" t="s">
        <v>51</v>
      </c>
      <c r="D83" s="11">
        <v>9</v>
      </c>
      <c r="E83" s="11">
        <v>7</v>
      </c>
      <c r="F83" s="11">
        <v>14</v>
      </c>
      <c r="G83" s="11">
        <v>50</v>
      </c>
      <c r="H83" s="11">
        <v>6</v>
      </c>
      <c r="I83" s="7">
        <f>(T83*$T$23)+(U83*$U$23)+(V83*$V$23)+(W83*$W$23)+(X83*$X$23)+(Y83*$Y$23)+(Z83*$Z$23)+(AA83*$AA$23)</f>
        <v>0.9</v>
      </c>
      <c r="J83" s="8">
        <f>H83+I83</f>
        <v>6.9</v>
      </c>
      <c r="K83" s="11">
        <v>7</v>
      </c>
      <c r="L83" s="11">
        <v>32</v>
      </c>
      <c r="M83" s="11">
        <v>2</v>
      </c>
      <c r="N83" s="9">
        <f>(((10-(((E83*3)+K83)/4))*5)+50)/100</f>
        <v>0.65</v>
      </c>
      <c r="O83" s="7">
        <f>F83/(N83*7.85)</f>
        <v>2.7437530622243997</v>
      </c>
      <c r="P83" s="9">
        <f>(((D83-8.62)*5)+50)/100</f>
        <v>0.519</v>
      </c>
      <c r="Q83" s="7">
        <f>O83*P83*J83</f>
        <v>9.825654091131799</v>
      </c>
      <c r="R83" s="168">
        <f>Q83*(SQRT(L83/28))*100</f>
        <v>1050.4066059991112</v>
      </c>
      <c r="S83" s="172">
        <f>R83/(G83+(((M83*3)+3)*20))</f>
        <v>4.566985243474397</v>
      </c>
      <c r="T83" s="10"/>
      <c r="U83" s="5">
        <v>4</v>
      </c>
      <c r="W83" s="5">
        <v>1</v>
      </c>
      <c r="AB83" s="176">
        <f>S83/6.2</f>
        <v>0.7366105231410317</v>
      </c>
      <c r="AD83" s="19" t="s">
        <v>290</v>
      </c>
      <c r="AE83" s="20">
        <f>(S87*AF83)</f>
        <v>24.324655421927442</v>
      </c>
      <c r="AF83" s="5">
        <v>1</v>
      </c>
      <c r="AH83" s="5"/>
    </row>
    <row r="84" spans="1:34" ht="12" customHeight="1">
      <c r="A84" s="6">
        <v>12.6</v>
      </c>
      <c r="B84" s="11" t="s">
        <v>123</v>
      </c>
      <c r="C84" s="11" t="s">
        <v>74</v>
      </c>
      <c r="D84" s="11">
        <v>12</v>
      </c>
      <c r="E84" s="11">
        <v>11</v>
      </c>
      <c r="F84" s="11">
        <v>18</v>
      </c>
      <c r="G84" s="11">
        <v>120</v>
      </c>
      <c r="H84" s="11">
        <v>9</v>
      </c>
      <c r="I84" s="7">
        <f>(T84*$T$23)+(U84*$U$23)+(V84*$V$23)+(W84*$W$23)+(X84*$X$23)+(Y84*$Y$23)+(Z84*$Z$23)+(AA84*$AA$23)</f>
        <v>1.8</v>
      </c>
      <c r="J84" s="8">
        <f>H84+I84</f>
        <v>10.8</v>
      </c>
      <c r="K84" s="11">
        <v>9</v>
      </c>
      <c r="L84" s="11">
        <v>36</v>
      </c>
      <c r="M84" s="11">
        <v>3</v>
      </c>
      <c r="N84" s="9">
        <f>(((10-(((E84*3)+K84)/4))*5)+50)/100</f>
        <v>0.475</v>
      </c>
      <c r="O84" s="7">
        <f>F84/(N84*7.85)</f>
        <v>4.827355011733155</v>
      </c>
      <c r="P84" s="9">
        <f>(((D84-8.62)*5)+50)/100</f>
        <v>0.669</v>
      </c>
      <c r="Q84" s="7">
        <f>O84*P84*J84</f>
        <v>34.87860543077439</v>
      </c>
      <c r="R84" s="168">
        <f>Q84*(SQRT(L84/28))*100</f>
        <v>3954.8621162818245</v>
      </c>
      <c r="S84" s="172">
        <f>R84/(G84+(((M84*3)+3)*20))</f>
        <v>10.985728100782845</v>
      </c>
      <c r="T84" s="10"/>
      <c r="U84" s="5">
        <v>3</v>
      </c>
      <c r="W84" s="5">
        <v>1</v>
      </c>
      <c r="X84" s="5">
        <v>1</v>
      </c>
      <c r="AB84" s="176">
        <f>S84/11.4</f>
        <v>0.9636603597177934</v>
      </c>
      <c r="AD84" s="58" t="s">
        <v>284</v>
      </c>
      <c r="AE84" s="59">
        <f>SUM(AE80:AE83)</f>
        <v>197.7383303611028</v>
      </c>
      <c r="AH84" s="5"/>
    </row>
    <row r="85" spans="1:34" ht="12" customHeight="1">
      <c r="A85" s="6">
        <v>12.8</v>
      </c>
      <c r="B85" s="11" t="s">
        <v>123</v>
      </c>
      <c r="C85" s="11" t="s">
        <v>207</v>
      </c>
      <c r="D85" s="11">
        <v>12</v>
      </c>
      <c r="E85" s="11">
        <v>10</v>
      </c>
      <c r="F85" s="11">
        <v>20</v>
      </c>
      <c r="G85" s="11">
        <v>130</v>
      </c>
      <c r="H85" s="11">
        <v>9</v>
      </c>
      <c r="I85" s="7">
        <f>(T85*$T$23)+(U85*$U$23)+(V85*$V$23)+(W85*$W$23)+(X85*$X$23)+(Y85*$Y$23)+(Z85*$Z$23)+(AA85*$AA$23)</f>
        <v>1.55</v>
      </c>
      <c r="J85" s="8">
        <f>H85+I85</f>
        <v>10.55</v>
      </c>
      <c r="K85" s="11">
        <v>12</v>
      </c>
      <c r="L85" s="11">
        <v>32</v>
      </c>
      <c r="M85" s="11">
        <v>3</v>
      </c>
      <c r="N85" s="9">
        <f>(((10-(((E85*3)+K85)/4))*5)+50)/100</f>
        <v>0.475</v>
      </c>
      <c r="O85" s="7">
        <f>F85/(N85*7.85)</f>
        <v>5.363727790814616</v>
      </c>
      <c r="P85" s="9">
        <f>(((D85-8.62)*5)+50)/100</f>
        <v>0.669</v>
      </c>
      <c r="Q85" s="7">
        <f>O85*P85*J85</f>
        <v>37.85692256118003</v>
      </c>
      <c r="R85" s="168">
        <f>Q85*(SQRT(L85/28))*100</f>
        <v>4047.075255473381</v>
      </c>
      <c r="S85" s="172">
        <f>R85/(G85+(((M85*3)+3)*20))</f>
        <v>10.938041231009137</v>
      </c>
      <c r="T85" s="10"/>
      <c r="U85" s="5">
        <v>3</v>
      </c>
      <c r="V85" s="5">
        <v>1</v>
      </c>
      <c r="W85" s="5">
        <v>2</v>
      </c>
      <c r="AB85" s="176">
        <f>S85/11.4</f>
        <v>0.9594773009657138</v>
      </c>
      <c r="AD85" s="19"/>
      <c r="AE85" s="20"/>
      <c r="AH85" s="5"/>
    </row>
    <row r="86" spans="1:34" ht="12" customHeight="1">
      <c r="A86" s="6">
        <v>12.7</v>
      </c>
      <c r="B86" s="11" t="s">
        <v>123</v>
      </c>
      <c r="C86" s="11" t="s">
        <v>73</v>
      </c>
      <c r="D86" s="11">
        <v>10</v>
      </c>
      <c r="E86" s="11">
        <v>8</v>
      </c>
      <c r="F86" s="11">
        <f>15*1.25</f>
        <v>18.75</v>
      </c>
      <c r="G86" s="11">
        <v>100</v>
      </c>
      <c r="H86" s="11">
        <v>6</v>
      </c>
      <c r="I86" s="7">
        <f>(T86*$T$23)+(U86*$U$23)+(V86*$V$23)+(W86*$W$23)+(X86*$X$23)+(Y86*$Y$23)+(Z86*$Z$23)+(AA86*$AA$23)</f>
        <v>5.9</v>
      </c>
      <c r="J86" s="8">
        <f>H86+I86</f>
        <v>11.9</v>
      </c>
      <c r="K86" s="11">
        <v>8</v>
      </c>
      <c r="L86" s="11">
        <v>40</v>
      </c>
      <c r="M86" s="11">
        <v>3</v>
      </c>
      <c r="N86" s="9">
        <f>(((10-(((E86*3)+K86)/4))*5)+50)/100</f>
        <v>0.6</v>
      </c>
      <c r="O86" s="7">
        <f>F86/(N86*7.85)</f>
        <v>3.980891719745223</v>
      </c>
      <c r="P86" s="9">
        <f>(((D86-8.62)*5)+50)/100</f>
        <v>0.5690000000000001</v>
      </c>
      <c r="Q86" s="7">
        <f>O86*P86*J86</f>
        <v>26.955015923566886</v>
      </c>
      <c r="R86" s="168">
        <f>Q86*(SQRT(L86/28))*100</f>
        <v>3221.7406196911284</v>
      </c>
      <c r="S86" s="172">
        <f>R86/(G86+(((M86*3)+3)*20))</f>
        <v>9.475707704973907</v>
      </c>
      <c r="T86" s="10"/>
      <c r="U86" s="5">
        <v>4</v>
      </c>
      <c r="W86" s="5">
        <v>1</v>
      </c>
      <c r="X86" s="5">
        <v>1</v>
      </c>
      <c r="Z86" s="5">
        <v>1</v>
      </c>
      <c r="AB86" s="176">
        <f>S86/11.4</f>
        <v>0.8312024302608689</v>
      </c>
      <c r="AD86" s="19"/>
      <c r="AE86" s="20"/>
      <c r="AH86" s="5"/>
    </row>
    <row r="87" spans="1:34" ht="12" customHeight="1">
      <c r="A87" s="6">
        <v>12.9</v>
      </c>
      <c r="B87" s="11" t="s">
        <v>123</v>
      </c>
      <c r="C87" s="11" t="s">
        <v>75</v>
      </c>
      <c r="D87" s="11">
        <v>16</v>
      </c>
      <c r="E87" s="11">
        <v>11</v>
      </c>
      <c r="F87" s="11">
        <v>30</v>
      </c>
      <c r="G87" s="11">
        <v>280</v>
      </c>
      <c r="H87" s="11">
        <v>14</v>
      </c>
      <c r="I87" s="7">
        <f>(T87*$T$23)+(U87*$U$23)+(V87*$V$23)+(W87*$W$23)+(X87*$X$23)+(Y87*$Y$23)+(Z87*$Z$23)+(AA87*$AA$23)</f>
        <v>1.55</v>
      </c>
      <c r="J87" s="8">
        <f>H87+I87</f>
        <v>15.55</v>
      </c>
      <c r="K87" s="11">
        <v>12</v>
      </c>
      <c r="L87" s="11">
        <v>40</v>
      </c>
      <c r="M87" s="11">
        <v>4</v>
      </c>
      <c r="N87" s="9">
        <f>(((10-(((E87*3)+K87)/4))*5)+50)/100</f>
        <v>0.4375</v>
      </c>
      <c r="O87" s="7">
        <f>F87/(N87*7.85)</f>
        <v>8.735213830755233</v>
      </c>
      <c r="P87" s="9">
        <f>(((D87-8.62)*5)+50)/100</f>
        <v>0.8690000000000001</v>
      </c>
      <c r="Q87" s="7">
        <f>O87*P87*J87</f>
        <v>118.03850773430395</v>
      </c>
      <c r="R87" s="168">
        <f>Q87*(SQRT(L87/28))*100</f>
        <v>14108.300144717916</v>
      </c>
      <c r="S87" s="172">
        <f>R87/(G87+(((M87*3)+3)*20))</f>
        <v>24.324655421927442</v>
      </c>
      <c r="T87" s="10"/>
      <c r="U87" s="5">
        <v>3</v>
      </c>
      <c r="V87" s="5">
        <v>1</v>
      </c>
      <c r="W87" s="5">
        <v>2</v>
      </c>
      <c r="AB87" s="176">
        <f>S87/30.8</f>
        <v>0.7897615396729689</v>
      </c>
      <c r="AD87" s="19"/>
      <c r="AE87" s="20"/>
      <c r="AH87" s="5"/>
    </row>
    <row r="88" spans="1:34" ht="12" customHeight="1">
      <c r="A88" s="6">
        <v>3.3</v>
      </c>
      <c r="B88" s="6" t="s">
        <v>116</v>
      </c>
      <c r="C88" s="6" t="s">
        <v>155</v>
      </c>
      <c r="D88" s="6">
        <v>5</v>
      </c>
      <c r="E88" s="6">
        <v>5</v>
      </c>
      <c r="F88" s="6">
        <v>8</v>
      </c>
      <c r="G88" s="6">
        <v>25</v>
      </c>
      <c r="H88" s="6">
        <v>12</v>
      </c>
      <c r="I88" s="7">
        <f>(T88*$T$23)+(U88*$U$23)+(V88*$V$23)+(W88*$W$23)+(X88*$X$23)+(Y88*$Y$23)+(Z88*$Z$23)+(AA88*$AA$23)</f>
        <v>0.35</v>
      </c>
      <c r="J88" s="8">
        <f>H88+I88</f>
        <v>12.35</v>
      </c>
      <c r="K88" s="6">
        <v>10</v>
      </c>
      <c r="L88" s="6">
        <v>20</v>
      </c>
      <c r="M88" s="6">
        <v>1</v>
      </c>
      <c r="N88" s="9">
        <f>(((10-(((E88*3)+K88)/4))*5)+50)/100</f>
        <v>0.6875</v>
      </c>
      <c r="O88" s="7">
        <f>F88/(N88*7.85)</f>
        <v>1.4823393167342214</v>
      </c>
      <c r="P88" s="9">
        <f>(((D88-8.62)*5)+50)/100</f>
        <v>0.31900000000000006</v>
      </c>
      <c r="Q88" s="7">
        <f>O88*P88*J88</f>
        <v>5.839898089171976</v>
      </c>
      <c r="R88" s="168">
        <f>Q88*(SQRT(L88/28))*100</f>
        <v>493.561471724463</v>
      </c>
      <c r="S88" s="172">
        <f>R88/(G88+(((M88*3)+3)*20))</f>
        <v>3.4038722187893997</v>
      </c>
      <c r="T88" s="10"/>
      <c r="U88" s="5">
        <v>1</v>
      </c>
      <c r="V88" s="5">
        <v>1</v>
      </c>
      <c r="AB88" s="176">
        <f>S88/3.5</f>
        <v>0.9725349196541142</v>
      </c>
      <c r="AD88" s="16" t="s">
        <v>116</v>
      </c>
      <c r="AE88" s="20"/>
      <c r="AH88" s="5"/>
    </row>
    <row r="89" spans="1:34" ht="12" customHeight="1">
      <c r="A89" s="6">
        <v>3.2</v>
      </c>
      <c r="B89" s="11" t="s">
        <v>116</v>
      </c>
      <c r="C89" s="11" t="s">
        <v>8</v>
      </c>
      <c r="D89" s="11">
        <v>6</v>
      </c>
      <c r="E89" s="11">
        <v>7</v>
      </c>
      <c r="F89" s="11">
        <v>10</v>
      </c>
      <c r="G89" s="11">
        <v>20</v>
      </c>
      <c r="H89" s="11">
        <v>5</v>
      </c>
      <c r="I89" s="7">
        <f>(T89*$T$23)+(U89*$U$23)+(V89*$V$23)+(W89*$W$23)+(X89*$X$23)+(Y89*$Y$23)+(Z89*$Z$23)+(AA89*$AA$23)</f>
        <v>0.35</v>
      </c>
      <c r="J89" s="8">
        <f>H89+I89</f>
        <v>5.35</v>
      </c>
      <c r="K89" s="11">
        <v>10</v>
      </c>
      <c r="L89" s="11">
        <v>20</v>
      </c>
      <c r="M89" s="11">
        <v>1</v>
      </c>
      <c r="N89" s="9">
        <f>(((10-(((E89*3)+K89)/4))*5)+50)/100</f>
        <v>0.6125</v>
      </c>
      <c r="O89" s="7">
        <f>F89/(N89*7.85)</f>
        <v>2.079812816846484</v>
      </c>
      <c r="P89" s="9">
        <f>(((D89-8.62)*5)+50)/100</f>
        <v>0.36900000000000005</v>
      </c>
      <c r="Q89" s="7">
        <f>O89*P89*J89</f>
        <v>4.105862472377487</v>
      </c>
      <c r="R89" s="168">
        <f>Q89*(SQRT(L89/28))*100</f>
        <v>347.00871378599794</v>
      </c>
      <c r="S89" s="172">
        <f>R89/(G89+(((M89*3)+3)*20))</f>
        <v>2.478633669899985</v>
      </c>
      <c r="T89" s="10"/>
      <c r="U89" s="5">
        <v>1</v>
      </c>
      <c r="V89" s="5">
        <v>1</v>
      </c>
      <c r="AB89" s="176">
        <f>S89/3.5</f>
        <v>0.7081810485428529</v>
      </c>
      <c r="AD89" s="19" t="s">
        <v>287</v>
      </c>
      <c r="AE89" s="20">
        <f>(S88*AF89)+(S89*AG89)</f>
        <v>24.45526210364695</v>
      </c>
      <c r="AF89" s="5">
        <v>5</v>
      </c>
      <c r="AG89" s="5">
        <v>3</v>
      </c>
      <c r="AH89" s="5"/>
    </row>
    <row r="90" spans="1:34" ht="12" customHeight="1">
      <c r="A90" s="6">
        <v>3.1</v>
      </c>
      <c r="B90" s="11" t="s">
        <v>116</v>
      </c>
      <c r="C90" s="11" t="s">
        <v>21</v>
      </c>
      <c r="D90" s="11">
        <v>4</v>
      </c>
      <c r="E90" s="11">
        <v>4</v>
      </c>
      <c r="F90" s="11">
        <v>8</v>
      </c>
      <c r="G90" s="11">
        <v>10</v>
      </c>
      <c r="H90" s="11">
        <v>4</v>
      </c>
      <c r="I90" s="7">
        <f>(T90*$T$23)+(U90*$U$23)+(V90*$V$23)+(W90*$W$23)+(X90*$X$23)+(Y90*$Y$23)+(Z90*$Z$23)+(AA90*$AA$23)</f>
        <v>0.85</v>
      </c>
      <c r="J90" s="8">
        <f>H90+I90</f>
        <v>4.85</v>
      </c>
      <c r="K90" s="11">
        <v>10</v>
      </c>
      <c r="L90" s="11">
        <v>20</v>
      </c>
      <c r="M90" s="11">
        <v>1</v>
      </c>
      <c r="N90" s="9">
        <f>(((10-(((E90*3)+K90)/4))*5)+50)/100</f>
        <v>0.725</v>
      </c>
      <c r="O90" s="7">
        <f>F90/(N90*7.85)</f>
        <v>1.405666593454865</v>
      </c>
      <c r="P90" s="9">
        <f>(((D90-8.62)*5)+50)/100</f>
        <v>0.2690000000000001</v>
      </c>
      <c r="Q90" s="7">
        <f>O90*P90*J90</f>
        <v>1.8339029211508902</v>
      </c>
      <c r="R90" s="168">
        <f>Q90*(SQRT(L90/28))*100</f>
        <v>154.993085656973</v>
      </c>
      <c r="S90" s="172">
        <f>R90/(G90+(((M90*3)+3)*20))</f>
        <v>1.1922545050536384</v>
      </c>
      <c r="T90" s="10"/>
      <c r="U90" s="5">
        <v>1</v>
      </c>
      <c r="V90" s="5">
        <v>3</v>
      </c>
      <c r="AB90" s="176">
        <f>S90/3.5</f>
        <v>0.34064414430103956</v>
      </c>
      <c r="AD90" s="19" t="s">
        <v>288</v>
      </c>
      <c r="AE90" s="20">
        <f>(S91*AF90)+(S92*AG90)</f>
        <v>33.91933060804052</v>
      </c>
      <c r="AF90" s="5">
        <v>6</v>
      </c>
      <c r="AG90" s="5">
        <v>2</v>
      </c>
      <c r="AH90" s="5"/>
    </row>
    <row r="91" spans="1:34" ht="12" customHeight="1">
      <c r="A91" s="6">
        <v>3.5</v>
      </c>
      <c r="B91" s="11" t="s">
        <v>116</v>
      </c>
      <c r="C91" s="11" t="s">
        <v>23</v>
      </c>
      <c r="D91" s="11">
        <v>8</v>
      </c>
      <c r="E91" s="11">
        <v>9</v>
      </c>
      <c r="F91" s="11">
        <v>14</v>
      </c>
      <c r="G91" s="11">
        <v>50</v>
      </c>
      <c r="H91" s="11">
        <v>6</v>
      </c>
      <c r="I91" s="7">
        <f>(T91*$T$23)+(U91*$U$23)+(V91*$V$23)+(W91*$W$23)+(X91*$X$23)+(Y91*$Y$23)+(Z91*$Z$23)+(AA91*$AA$23)</f>
        <v>0.2</v>
      </c>
      <c r="J91" s="8">
        <f>H91+I91</f>
        <v>6.2</v>
      </c>
      <c r="K91" s="11">
        <v>10</v>
      </c>
      <c r="L91" s="11">
        <v>32</v>
      </c>
      <c r="M91" s="11">
        <v>2</v>
      </c>
      <c r="N91" s="9">
        <f>(((10-(((E91*3)+K91)/4))*5)+50)/100</f>
        <v>0.5375</v>
      </c>
      <c r="O91" s="7">
        <f>F91/(N91*7.85)</f>
        <v>3.318026958969042</v>
      </c>
      <c r="P91" s="9">
        <f>(((D91-8.62)*5)+50)/100</f>
        <v>0.4690000000000001</v>
      </c>
      <c r="Q91" s="7">
        <f>O91*P91*J91</f>
        <v>9.648158791290182</v>
      </c>
      <c r="R91" s="168">
        <f>Q91*(SQRT(L91/28))*100</f>
        <v>1031.4315602913957</v>
      </c>
      <c r="S91" s="172">
        <f>R91/(G91+(((M91*3)+3)*20))</f>
        <v>4.484485044745199</v>
      </c>
      <c r="T91" s="10"/>
      <c r="U91" s="5">
        <v>2</v>
      </c>
      <c r="AB91" s="176">
        <f>S91/6.2</f>
        <v>0.7233040394750321</v>
      </c>
      <c r="AD91" s="19" t="s">
        <v>289</v>
      </c>
      <c r="AE91" s="20">
        <f>(S93*AF91)+(S94*AG91)+(S95*AH91)</f>
        <v>72.57398295908862</v>
      </c>
      <c r="AF91" s="5">
        <v>4</v>
      </c>
      <c r="AG91" s="5">
        <v>3</v>
      </c>
      <c r="AH91" s="5">
        <v>1</v>
      </c>
    </row>
    <row r="92" spans="1:34" ht="12" customHeight="1">
      <c r="A92" s="6">
        <v>3.4</v>
      </c>
      <c r="B92" s="11" t="s">
        <v>116</v>
      </c>
      <c r="C92" s="11" t="s">
        <v>22</v>
      </c>
      <c r="D92" s="11">
        <v>7</v>
      </c>
      <c r="E92" s="11">
        <v>7</v>
      </c>
      <c r="F92" s="11">
        <v>14</v>
      </c>
      <c r="G92" s="11">
        <v>60</v>
      </c>
      <c r="H92" s="11">
        <v>6</v>
      </c>
      <c r="I92" s="7">
        <f>(T92*$T$23)+(U92*$U$23)+(V92*$V$23)+(W92*$W$23)+(X92*$X$23)+(Y92*$Y$23)+(Z92*$Z$23)+(AA92*$AA$23)</f>
        <v>1.45</v>
      </c>
      <c r="J92" s="8">
        <f>H92+I92</f>
        <v>7.45</v>
      </c>
      <c r="K92" s="11">
        <v>10</v>
      </c>
      <c r="L92" s="11">
        <v>24</v>
      </c>
      <c r="M92" s="11">
        <v>2</v>
      </c>
      <c r="N92" s="9">
        <f>(((10-(((E92*3)+K92)/4))*5)+50)/100</f>
        <v>0.6125</v>
      </c>
      <c r="O92" s="7">
        <f>F92/(N92*7.85)</f>
        <v>2.911737943585077</v>
      </c>
      <c r="P92" s="9">
        <f>(((D92-8.62)*5)+50)/100</f>
        <v>0.41900000000000004</v>
      </c>
      <c r="Q92" s="7">
        <f>O92*P92*J92</f>
        <v>9.089135577797999</v>
      </c>
      <c r="R92" s="168">
        <f>Q92*(SQRT(L92/28))*100</f>
        <v>841.490440748319</v>
      </c>
      <c r="S92" s="172">
        <f>R92/(G92+(((M92*3)+3)*20))</f>
        <v>3.5062101697846626</v>
      </c>
      <c r="T92" s="10"/>
      <c r="U92" s="5">
        <v>2</v>
      </c>
      <c r="V92" s="5">
        <v>1</v>
      </c>
      <c r="X92" s="5">
        <v>1</v>
      </c>
      <c r="AB92" s="176">
        <f>S92/6.2</f>
        <v>0.5655177693201069</v>
      </c>
      <c r="AD92" s="19" t="s">
        <v>290</v>
      </c>
      <c r="AE92" s="20">
        <f>(S96*AF92)</f>
        <v>21.60456613450244</v>
      </c>
      <c r="AF92" s="5">
        <v>1</v>
      </c>
      <c r="AH92" s="5"/>
    </row>
    <row r="93" spans="1:34" ht="12" customHeight="1">
      <c r="A93" s="6">
        <v>3.7</v>
      </c>
      <c r="B93" s="11" t="s">
        <v>116</v>
      </c>
      <c r="C93" s="11" t="s">
        <v>25</v>
      </c>
      <c r="D93" s="11">
        <v>10</v>
      </c>
      <c r="E93" s="11">
        <v>9</v>
      </c>
      <c r="F93" s="11">
        <f>14*1.25</f>
        <v>17.5</v>
      </c>
      <c r="G93" s="11">
        <v>100</v>
      </c>
      <c r="H93" s="11">
        <v>8</v>
      </c>
      <c r="I93" s="7">
        <f>(T93*$T$23)+(U93*$U$23)+(V93*$V$23)+(W93*$W$23)+(X93*$X$23)+(Y93*$Y$23)+(Z93*$Z$23)+(AA93*$AA$23)</f>
        <v>4.3</v>
      </c>
      <c r="J93" s="8">
        <f>H93+I93</f>
        <v>12.3</v>
      </c>
      <c r="K93" s="11">
        <v>10</v>
      </c>
      <c r="L93" s="11">
        <v>40</v>
      </c>
      <c r="M93" s="11">
        <v>3</v>
      </c>
      <c r="N93" s="9">
        <f>(((10-(((E93*3)+K93)/4))*5)+50)/100</f>
        <v>0.5375</v>
      </c>
      <c r="O93" s="7">
        <f>F93/(N93*7.85)</f>
        <v>4.147533698711302</v>
      </c>
      <c r="P93" s="9">
        <f>(((D93-8.62)*5)+50)/100</f>
        <v>0.5690000000000001</v>
      </c>
      <c r="Q93" s="7">
        <f>O93*P93*J93</f>
        <v>29.027344097170797</v>
      </c>
      <c r="R93" s="168">
        <f>Q93*(SQRT(L93/28))*100</f>
        <v>3469.431211793237</v>
      </c>
      <c r="S93" s="172">
        <f>R93/(G93+(((M93*3)+3)*20))</f>
        <v>10.204209446450696</v>
      </c>
      <c r="T93" s="10"/>
      <c r="U93" s="5">
        <v>3</v>
      </c>
      <c r="Z93" s="5">
        <v>1</v>
      </c>
      <c r="AB93" s="176">
        <f>S93/11.4</f>
        <v>0.8951060917939206</v>
      </c>
      <c r="AD93" s="58" t="s">
        <v>284</v>
      </c>
      <c r="AE93" s="59">
        <f>SUM(AE89:AE92)</f>
        <v>152.55314180527856</v>
      </c>
      <c r="AH93" s="5"/>
    </row>
    <row r="94" spans="1:34" ht="12" customHeight="1">
      <c r="A94" s="6">
        <v>3.8</v>
      </c>
      <c r="B94" s="11" t="s">
        <v>116</v>
      </c>
      <c r="C94" s="11" t="s">
        <v>160</v>
      </c>
      <c r="D94" s="11">
        <v>7</v>
      </c>
      <c r="E94" s="11">
        <v>10</v>
      </c>
      <c r="F94" s="11">
        <v>20</v>
      </c>
      <c r="G94" s="11">
        <v>150</v>
      </c>
      <c r="H94" s="11">
        <v>12</v>
      </c>
      <c r="I94" s="7">
        <f>(T94*$T$23)+(U94*$U$23)+(V94*$V$23)+(W94*$W$23)+(X94*$X$23)+(Y94*$Y$23)+(Z94*$Z$23)+(AA94*$AA$23)</f>
        <v>0.35</v>
      </c>
      <c r="J94" s="8">
        <f>H94+I94</f>
        <v>12.35</v>
      </c>
      <c r="K94" s="11">
        <v>10</v>
      </c>
      <c r="L94" s="11">
        <v>40</v>
      </c>
      <c r="M94" s="11">
        <v>3</v>
      </c>
      <c r="N94" s="9">
        <f>(((10-(((E94*3)+K94)/4))*5)+50)/100</f>
        <v>0.5</v>
      </c>
      <c r="O94" s="7">
        <f>F94/(N94*7.85)</f>
        <v>5.095541401273886</v>
      </c>
      <c r="P94" s="9">
        <f>(((D94-8.62)*5)+50)/100</f>
        <v>0.41900000000000004</v>
      </c>
      <c r="Q94" s="7">
        <f>O94*P94*J94</f>
        <v>26.367643312101915</v>
      </c>
      <c r="R94" s="168">
        <f>Q94*(SQRT(L94/28))*100</f>
        <v>3151.5361647348896</v>
      </c>
      <c r="S94" s="172">
        <f>R94/(G94+(((M94*3)+3)*20))</f>
        <v>8.080861960858691</v>
      </c>
      <c r="T94" s="10"/>
      <c r="U94" s="5">
        <v>1</v>
      </c>
      <c r="V94" s="5">
        <v>1</v>
      </c>
      <c r="AB94" s="176">
        <f>S94/11.4</f>
        <v>0.7088475404262009</v>
      </c>
      <c r="AD94" s="19"/>
      <c r="AE94" s="20"/>
      <c r="AH94" s="5"/>
    </row>
    <row r="95" spans="1:34" ht="12" customHeight="1">
      <c r="A95" s="6">
        <v>3.6</v>
      </c>
      <c r="B95" s="11" t="s">
        <v>116</v>
      </c>
      <c r="C95" s="11" t="s">
        <v>24</v>
      </c>
      <c r="D95" s="11">
        <v>11</v>
      </c>
      <c r="E95" s="11">
        <v>10</v>
      </c>
      <c r="F95" s="11">
        <v>20</v>
      </c>
      <c r="G95" s="11">
        <v>110</v>
      </c>
      <c r="H95" s="11">
        <v>7</v>
      </c>
      <c r="I95" s="7">
        <f>(T95*$T$23)+(U95*$U$23)+(V95*$V$23)+(W95*$W$23)+(X95*$X$23)+(Y95*$Y$23)+(Z95*$Z$23)+(AA95*$AA$23)</f>
        <v>0.8</v>
      </c>
      <c r="J95" s="8">
        <f>H95+I95</f>
        <v>7.8</v>
      </c>
      <c r="K95" s="11">
        <v>10</v>
      </c>
      <c r="L95" s="11">
        <v>32</v>
      </c>
      <c r="M95" s="11">
        <v>3</v>
      </c>
      <c r="N95" s="9">
        <f>(((10-(((E95*3)+K95)/4))*5)+50)/100</f>
        <v>0.5</v>
      </c>
      <c r="O95" s="7">
        <f>F95/(N95*7.85)</f>
        <v>5.095541401273886</v>
      </c>
      <c r="P95" s="9">
        <f>(((D95-8.62)*5)+50)/100</f>
        <v>0.6190000000000001</v>
      </c>
      <c r="Q95" s="7">
        <f>O95*P95*J95</f>
        <v>24.60229299363058</v>
      </c>
      <c r="R95" s="168">
        <f>Q95*(SQRT(L95/28))*100</f>
        <v>2630.0957517484185</v>
      </c>
      <c r="S95" s="172">
        <f>R95/(G95+(((M95*3)+3)*20))</f>
        <v>7.514559290709767</v>
      </c>
      <c r="T95" s="10"/>
      <c r="U95" s="5">
        <v>3</v>
      </c>
      <c r="W95" s="5">
        <v>1</v>
      </c>
      <c r="AB95" s="176">
        <f>S95/11.4</f>
        <v>0.6591718676061199</v>
      </c>
      <c r="AD95" s="19"/>
      <c r="AE95" s="20"/>
      <c r="AH95" s="5"/>
    </row>
    <row r="96" spans="1:34" ht="12" customHeight="1">
      <c r="A96" s="6">
        <v>3.9</v>
      </c>
      <c r="B96" s="11" t="s">
        <v>116</v>
      </c>
      <c r="C96" s="11" t="s">
        <v>26</v>
      </c>
      <c r="D96" s="11">
        <v>12</v>
      </c>
      <c r="E96" s="11">
        <v>17</v>
      </c>
      <c r="F96" s="11">
        <v>16</v>
      </c>
      <c r="G96" s="11">
        <v>260</v>
      </c>
      <c r="H96" s="11">
        <v>7</v>
      </c>
      <c r="I96" s="7">
        <f>(T96*$T$23)+(U96*$U$23)+(V96*$V$23)+(W96*$W$23)+(X96*$X$23)+(Y96*$Y$23)+(Z96*$Z$23)+(AA96*$AA$23)</f>
        <v>5.2</v>
      </c>
      <c r="J96" s="8">
        <f>H96+I96</f>
        <v>12.2</v>
      </c>
      <c r="K96" s="11">
        <v>18</v>
      </c>
      <c r="L96" s="11">
        <v>28</v>
      </c>
      <c r="M96" s="11">
        <v>4</v>
      </c>
      <c r="N96" s="9">
        <f>(((10-(((E96*3)+K96)/4))*5)+50)/100</f>
        <v>0.1375</v>
      </c>
      <c r="O96" s="7">
        <f>F96/(N96*7.85)</f>
        <v>14.823393167342212</v>
      </c>
      <c r="P96" s="9">
        <f>(((D96-8.62)*5)+50)/100</f>
        <v>0.669</v>
      </c>
      <c r="Q96" s="7">
        <f>O96*P96*J96</f>
        <v>120.98557035321367</v>
      </c>
      <c r="R96" s="168">
        <f>Q96*(SQRT(L96/28))*100</f>
        <v>12098.557035321368</v>
      </c>
      <c r="S96" s="172">
        <f>R96/(G96+(((M96*3)+3)*20))</f>
        <v>21.60456613450244</v>
      </c>
      <c r="T96" s="10"/>
      <c r="U96" s="5">
        <v>2</v>
      </c>
      <c r="V96" s="5">
        <v>4</v>
      </c>
      <c r="W96" s="5">
        <v>2</v>
      </c>
      <c r="X96" s="5">
        <v>3</v>
      </c>
      <c r="AB96" s="176">
        <f>S96/30.8</f>
        <v>0.7014469524189104</v>
      </c>
      <c r="AD96" s="19"/>
      <c r="AE96" s="20"/>
      <c r="AH96" s="5"/>
    </row>
    <row r="97" spans="1:34" ht="12" customHeight="1">
      <c r="A97" s="6">
        <v>6.3</v>
      </c>
      <c r="B97" s="6" t="s">
        <v>118</v>
      </c>
      <c r="C97" s="6" t="s">
        <v>28</v>
      </c>
      <c r="D97" s="6">
        <v>14</v>
      </c>
      <c r="E97" s="6">
        <v>5</v>
      </c>
      <c r="F97" s="6">
        <v>10</v>
      </c>
      <c r="G97" s="6">
        <v>30</v>
      </c>
      <c r="H97" s="6">
        <v>7</v>
      </c>
      <c r="I97" s="7">
        <f>(T97*$T$23)+(U97*$U$23)+(V97*$V$23)+(W97*$W$23)+(X97*$X$23)+(Y97*$Y$23)+(Z97*$Z$23)+(AA97*$AA$23)</f>
        <v>0</v>
      </c>
      <c r="J97" s="8">
        <f>H97+I97</f>
        <v>7</v>
      </c>
      <c r="K97" s="6">
        <v>5</v>
      </c>
      <c r="L97" s="6">
        <v>24</v>
      </c>
      <c r="M97" s="6">
        <v>1</v>
      </c>
      <c r="N97" s="9">
        <f>(((10-(((E97*3)+K97)/4))*5)+50)/100</f>
        <v>0.75</v>
      </c>
      <c r="O97" s="7">
        <f>F97/(N97*7.85)</f>
        <v>1.6985138004246287</v>
      </c>
      <c r="P97" s="9">
        <f>(((D97-8.62)*5)+50)/100</f>
        <v>0.769</v>
      </c>
      <c r="Q97" s="7">
        <f>O97*P97*J97</f>
        <v>9.143099787685776</v>
      </c>
      <c r="R97" s="168">
        <f>Q97*(SQRT(L97/28))*100</f>
        <v>846.4865557665638</v>
      </c>
      <c r="S97" s="172">
        <f>R97/(G97+(((M97*3)+3)*20))</f>
        <v>5.643243705110425</v>
      </c>
      <c r="T97" s="10"/>
      <c r="AB97" s="176">
        <f>S97/3.5</f>
        <v>1.6123553443172642</v>
      </c>
      <c r="AD97" s="16" t="s">
        <v>118</v>
      </c>
      <c r="AE97" s="20"/>
      <c r="AH97" s="5"/>
    </row>
    <row r="98" spans="1:34" ht="12" customHeight="1">
      <c r="A98" s="11">
        <v>6.2</v>
      </c>
      <c r="B98" s="11" t="s">
        <v>118</v>
      </c>
      <c r="C98" s="11" t="s">
        <v>36</v>
      </c>
      <c r="D98" s="11">
        <v>7</v>
      </c>
      <c r="E98" s="11">
        <v>7</v>
      </c>
      <c r="F98" s="11">
        <v>12</v>
      </c>
      <c r="G98" s="11">
        <v>30</v>
      </c>
      <c r="H98" s="11">
        <v>5</v>
      </c>
      <c r="I98" s="7">
        <f>(T98*$T$23)+(U98*$U$23)+(V98*$V$23)+(W98*$W$23)+(X98*$X$23)+(Y98*$Y$23)+(Z98*$Z$23)+(AA98*$AA$23)</f>
        <v>0.25</v>
      </c>
      <c r="J98" s="8">
        <f>H98+I98</f>
        <v>5.25</v>
      </c>
      <c r="K98" s="11">
        <v>5</v>
      </c>
      <c r="L98" s="11">
        <v>24</v>
      </c>
      <c r="M98" s="11">
        <v>1</v>
      </c>
      <c r="N98" s="9">
        <f>(((10-(((E98*3)+K98)/4))*5)+50)/100</f>
        <v>0.675</v>
      </c>
      <c r="O98" s="7">
        <f>F98/(N98*7.85)</f>
        <v>2.264685067232838</v>
      </c>
      <c r="P98" s="9">
        <f>(((D98-8.62)*5)+50)/100</f>
        <v>0.41900000000000004</v>
      </c>
      <c r="Q98" s="7">
        <f>O98*P98*J98</f>
        <v>4.981740976645436</v>
      </c>
      <c r="R98" s="168">
        <f>Q98*(SQRT(L98/28))*100</f>
        <v>461.21959280388853</v>
      </c>
      <c r="S98" s="172">
        <f>R98/(G98+(((M98*3)+3)*20))</f>
        <v>3.074797285359257</v>
      </c>
      <c r="T98" s="10"/>
      <c r="V98" s="5">
        <v>1</v>
      </c>
      <c r="AB98" s="176">
        <f>S98/3.5</f>
        <v>0.8785135101026448</v>
      </c>
      <c r="AD98" s="19" t="s">
        <v>287</v>
      </c>
      <c r="AE98" s="20">
        <f>(S97*AF98)+(S98*AG98)</f>
        <v>37.440610381629895</v>
      </c>
      <c r="AF98" s="5">
        <v>5</v>
      </c>
      <c r="AG98" s="5">
        <v>3</v>
      </c>
      <c r="AH98" s="5"/>
    </row>
    <row r="99" spans="1:34" ht="12" customHeight="1">
      <c r="A99" s="6">
        <v>6.1</v>
      </c>
      <c r="B99" s="11" t="s">
        <v>118</v>
      </c>
      <c r="C99" s="11" t="s">
        <v>35</v>
      </c>
      <c r="D99" s="11">
        <v>5</v>
      </c>
      <c r="E99" s="11">
        <v>5</v>
      </c>
      <c r="F99" s="11">
        <v>10</v>
      </c>
      <c r="G99" s="11">
        <v>20</v>
      </c>
      <c r="H99" s="11">
        <v>5</v>
      </c>
      <c r="I99" s="7">
        <f>(T99*$T$23)+(U99*$U$23)+(V99*$V$23)+(W99*$W$23)+(X99*$X$23)+(Y99*$Y$23)+(Z99*$Z$23)+(AA99*$AA$23)</f>
        <v>0.5</v>
      </c>
      <c r="J99" s="8">
        <f>H99+I99</f>
        <v>5.5</v>
      </c>
      <c r="K99" s="11">
        <v>5</v>
      </c>
      <c r="L99" s="11">
        <v>24</v>
      </c>
      <c r="M99" s="11">
        <v>1</v>
      </c>
      <c r="N99" s="9">
        <f>(((10-(((E99*3)+K99)/4))*5)+50)/100</f>
        <v>0.75</v>
      </c>
      <c r="O99" s="7">
        <f>F99/(N99*7.85)</f>
        <v>1.6985138004246287</v>
      </c>
      <c r="P99" s="9">
        <f>(((D99-8.62)*5)+50)/100</f>
        <v>0.31900000000000006</v>
      </c>
      <c r="Q99" s="7">
        <f>O99*P99*J99</f>
        <v>2.9800424628450117</v>
      </c>
      <c r="R99" s="168">
        <f>Q99*(SQRT(L99/28))*100</f>
        <v>275.89832102776086</v>
      </c>
      <c r="S99" s="172">
        <f>R99/(G99+(((M99*3)+3)*20))</f>
        <v>1.9707022930554348</v>
      </c>
      <c r="T99" s="10"/>
      <c r="V99" s="5">
        <v>2</v>
      </c>
      <c r="AB99" s="176">
        <f>S99/3.5</f>
        <v>0.5630577980158386</v>
      </c>
      <c r="AD99" s="19" t="s">
        <v>288</v>
      </c>
      <c r="AE99" s="20">
        <f>(S100*AF99)+(S101*AG99)</f>
        <v>41.65593846786764</v>
      </c>
      <c r="AF99" s="5">
        <v>6</v>
      </c>
      <c r="AG99" s="5">
        <v>2</v>
      </c>
      <c r="AH99" s="5"/>
    </row>
    <row r="100" spans="1:34" ht="12" customHeight="1">
      <c r="A100" s="11">
        <v>6.4</v>
      </c>
      <c r="B100" s="11" t="s">
        <v>118</v>
      </c>
      <c r="C100" s="11" t="s">
        <v>38</v>
      </c>
      <c r="D100" s="11">
        <v>9</v>
      </c>
      <c r="E100" s="11">
        <v>8</v>
      </c>
      <c r="F100" s="11">
        <v>15</v>
      </c>
      <c r="G100" s="11">
        <v>70</v>
      </c>
      <c r="H100" s="11">
        <v>7</v>
      </c>
      <c r="I100" s="7">
        <f>(T100*$T$23)+(U100*$U$23)+(V100*$V$23)+(W100*$W$23)+(X100*$X$23)+(Y100*$Y$23)+(Z100*$Z$23)+(AA100*$AA$23)</f>
        <v>0.1</v>
      </c>
      <c r="J100" s="8">
        <f>H100+I100</f>
        <v>7.1</v>
      </c>
      <c r="K100" s="11">
        <v>5</v>
      </c>
      <c r="L100" s="11">
        <v>40</v>
      </c>
      <c r="M100" s="11">
        <v>2</v>
      </c>
      <c r="N100" s="9">
        <f>(((10-(((E100*3)+K100)/4))*5)+50)/100</f>
        <v>0.6375</v>
      </c>
      <c r="O100" s="7">
        <f>F100/(N100*7.85)</f>
        <v>2.9973772948669914</v>
      </c>
      <c r="P100" s="9">
        <f>(((D100-8.62)*5)+50)/100</f>
        <v>0.519</v>
      </c>
      <c r="Q100" s="7">
        <f>O100*P100*J100</f>
        <v>11.045035593855378</v>
      </c>
      <c r="R100" s="168">
        <f>Q100*(SQRT(L100/28))*100</f>
        <v>1320.134253289264</v>
      </c>
      <c r="S100" s="172">
        <f>R100/(G100+(((M100*3)+3)*20))</f>
        <v>5.280537013157057</v>
      </c>
      <c r="T100" s="10"/>
      <c r="U100" s="5">
        <v>1</v>
      </c>
      <c r="AB100" s="176">
        <f>S100/6.2</f>
        <v>0.8516995182511381</v>
      </c>
      <c r="AD100" s="19" t="s">
        <v>289</v>
      </c>
      <c r="AE100" s="20">
        <f>(S102*AF100)+(S103*AG100)+(S104*AH100)</f>
        <v>68.01252465374202</v>
      </c>
      <c r="AF100" s="5">
        <v>4</v>
      </c>
      <c r="AG100" s="5">
        <v>3</v>
      </c>
      <c r="AH100" s="5">
        <v>1</v>
      </c>
    </row>
    <row r="101" spans="1:34" ht="12" customHeight="1">
      <c r="A101" s="6">
        <v>6.5</v>
      </c>
      <c r="B101" s="11" t="s">
        <v>118</v>
      </c>
      <c r="C101" s="11" t="s">
        <v>37</v>
      </c>
      <c r="D101" s="11">
        <v>14</v>
      </c>
      <c r="E101" s="11">
        <v>7</v>
      </c>
      <c r="F101" s="11">
        <v>12</v>
      </c>
      <c r="G101" s="11">
        <v>90</v>
      </c>
      <c r="H101" s="11">
        <v>8</v>
      </c>
      <c r="I101" s="7">
        <f>(T101*$T$23)+(U101*$U$23)+(V101*$V$23)+(W101*$W$23)+(X101*$X$23)+(Y101*$Y$23)+(Z101*$Z$23)+(AA101*$AA$23)</f>
        <v>0.35</v>
      </c>
      <c r="J101" s="8">
        <f>H101+I101</f>
        <v>8.35</v>
      </c>
      <c r="K101" s="11">
        <v>5</v>
      </c>
      <c r="L101" s="11">
        <v>24</v>
      </c>
      <c r="M101" s="11">
        <v>2</v>
      </c>
      <c r="N101" s="9">
        <f>(((10-(((E101*3)+K101)/4))*5)+50)/100</f>
        <v>0.675</v>
      </c>
      <c r="O101" s="7">
        <f>F101/(N101*7.85)</f>
        <v>2.264685067232838</v>
      </c>
      <c r="P101" s="9">
        <f>(((D101-8.62)*5)+50)/100</f>
        <v>0.769</v>
      </c>
      <c r="Q101" s="7">
        <f>O101*P101*J101</f>
        <v>14.541882519462138</v>
      </c>
      <c r="R101" s="168">
        <f>Q101*(SQRT(L101/28))*100</f>
        <v>1346.3167125049158</v>
      </c>
      <c r="S101" s="172">
        <f>R101/(G101+(((M101*3)+3)*20))</f>
        <v>4.986358194462651</v>
      </c>
      <c r="T101" s="10"/>
      <c r="U101" s="5">
        <v>1</v>
      </c>
      <c r="V101" s="5">
        <v>1</v>
      </c>
      <c r="AB101" s="176">
        <f>S101/6.2</f>
        <v>0.8042513216875244</v>
      </c>
      <c r="AD101" s="19" t="s">
        <v>290</v>
      </c>
      <c r="AE101" s="20">
        <f>(S105*AF101)</f>
        <v>27.331797687585965</v>
      </c>
      <c r="AF101" s="5">
        <v>1</v>
      </c>
      <c r="AH101" s="5"/>
    </row>
    <row r="102" spans="1:34" ht="12" customHeight="1">
      <c r="A102" s="11">
        <v>6.6</v>
      </c>
      <c r="B102" s="11" t="s">
        <v>118</v>
      </c>
      <c r="C102" s="11" t="s">
        <v>39</v>
      </c>
      <c r="D102" s="11">
        <v>14</v>
      </c>
      <c r="E102" s="11">
        <v>11</v>
      </c>
      <c r="F102" s="11">
        <v>20</v>
      </c>
      <c r="G102" s="11">
        <v>150</v>
      </c>
      <c r="H102" s="11">
        <v>9</v>
      </c>
      <c r="I102" s="7">
        <f>(T102*$T$23)+(U102*$U$23)+(V102*$V$23)+(W102*$W$23)+(X102*$X$23)+(Y102*$Y$23)+(Z102*$Z$23)+(AA102*$AA$23)</f>
        <v>0.85</v>
      </c>
      <c r="J102" s="8">
        <f>H102+I102</f>
        <v>9.85</v>
      </c>
      <c r="K102" s="11">
        <v>8</v>
      </c>
      <c r="L102" s="11">
        <v>36</v>
      </c>
      <c r="M102" s="11">
        <v>3</v>
      </c>
      <c r="N102" s="9">
        <f>(((10-(((E102*3)+K102)/4))*5)+50)/100</f>
        <v>0.4875</v>
      </c>
      <c r="O102" s="7">
        <f>F102/(N102*7.85)</f>
        <v>5.2261963089988575</v>
      </c>
      <c r="P102" s="9">
        <f>(((D102-8.62)*5)+50)/100</f>
        <v>0.769</v>
      </c>
      <c r="Q102" s="7">
        <f>O102*P102*J102</f>
        <v>39.58660787195819</v>
      </c>
      <c r="R102" s="168">
        <f>Q102*(SQRT(L102/28))*100</f>
        <v>4488.699414764282</v>
      </c>
      <c r="S102" s="172">
        <f>R102/(G102+(((M102*3)+3)*20))</f>
        <v>11.509485678882774</v>
      </c>
      <c r="T102" s="10"/>
      <c r="U102" s="5">
        <v>1</v>
      </c>
      <c r="V102" s="5">
        <v>1</v>
      </c>
      <c r="W102" s="5">
        <v>1</v>
      </c>
      <c r="AB102" s="176">
        <f>S102/11.4</f>
        <v>1.0096040069195416</v>
      </c>
      <c r="AD102" s="58" t="s">
        <v>284</v>
      </c>
      <c r="AE102" s="59">
        <f>SUM(AE98:AE101)</f>
        <v>174.44087119082553</v>
      </c>
      <c r="AH102" s="5"/>
    </row>
    <row r="103" spans="1:34" ht="12" customHeight="1">
      <c r="A103" s="6">
        <v>6.8</v>
      </c>
      <c r="B103" s="11" t="s">
        <v>118</v>
      </c>
      <c r="C103" s="11" t="s">
        <v>181</v>
      </c>
      <c r="D103" s="11">
        <v>10</v>
      </c>
      <c r="E103" s="11">
        <v>9</v>
      </c>
      <c r="F103" s="11">
        <v>15</v>
      </c>
      <c r="G103" s="11">
        <v>100</v>
      </c>
      <c r="H103" s="11">
        <v>7</v>
      </c>
      <c r="I103" s="7">
        <f>(T103*$T$23)+(U103*$U$23)+(V103*$V$23)+(W103*$W$23)+(X103*$X$23)+(Y103*$Y$23)+(Z103*$Z$23)+(AA103*$AA$23)</f>
        <v>1.95</v>
      </c>
      <c r="J103" s="8">
        <f>H103+I103</f>
        <v>8.95</v>
      </c>
      <c r="K103" s="11">
        <v>12</v>
      </c>
      <c r="L103" s="11">
        <v>28</v>
      </c>
      <c r="M103" s="11">
        <v>3</v>
      </c>
      <c r="N103" s="9">
        <f>(((10-(((E103*3)+K103)/4))*5)+50)/100</f>
        <v>0.5125</v>
      </c>
      <c r="O103" s="7">
        <f>F103/(N103*7.85)</f>
        <v>3.7284449277613803</v>
      </c>
      <c r="P103" s="9">
        <f>(((D103-8.62)*5)+50)/100</f>
        <v>0.5690000000000001</v>
      </c>
      <c r="Q103" s="7">
        <f>O103*P103*J103</f>
        <v>18.987292216871218</v>
      </c>
      <c r="R103" s="168">
        <f>Q103*(SQRT(L103/28))*100</f>
        <v>1898.7292216871217</v>
      </c>
      <c r="S103" s="172">
        <f>R103/(G103+(((M103*3)+3)*20))</f>
        <v>5.5844977108444755</v>
      </c>
      <c r="T103" s="10"/>
      <c r="U103" s="5">
        <v>2</v>
      </c>
      <c r="V103" s="5">
        <v>1</v>
      </c>
      <c r="W103" s="5">
        <v>1</v>
      </c>
      <c r="X103" s="5">
        <v>1</v>
      </c>
      <c r="AB103" s="176">
        <f>S103/11.4</f>
        <v>0.4898682202495154</v>
      </c>
      <c r="AD103" s="19"/>
      <c r="AE103" s="20"/>
      <c r="AH103" s="5"/>
    </row>
    <row r="104" spans="1:34" ht="12" customHeight="1">
      <c r="A104" s="11">
        <v>6.7</v>
      </c>
      <c r="B104" s="11" t="s">
        <v>118</v>
      </c>
      <c r="C104" s="11" t="s">
        <v>180</v>
      </c>
      <c r="D104" s="11">
        <v>10</v>
      </c>
      <c r="E104" s="11">
        <v>9</v>
      </c>
      <c r="F104" s="11">
        <v>15</v>
      </c>
      <c r="G104" s="11">
        <v>110</v>
      </c>
      <c r="H104" s="11">
        <v>6</v>
      </c>
      <c r="I104" s="7">
        <f>(T104*$T$23)+(U104*$U$23)+(V104*$V$23)+(W104*$W$23)+(X104*$X$23)+(Y104*$Y$23)+(Z104*$Z$23)+(AA104*$AA$23)</f>
        <v>2.85</v>
      </c>
      <c r="J104" s="8">
        <f>H104+I104</f>
        <v>8.85</v>
      </c>
      <c r="K104" s="11">
        <v>14</v>
      </c>
      <c r="L104" s="11">
        <v>24</v>
      </c>
      <c r="M104" s="11">
        <v>3</v>
      </c>
      <c r="N104" s="9">
        <f>(((10-(((E104*3)+K104)/4))*5)+50)/100</f>
        <v>0.4875</v>
      </c>
      <c r="O104" s="7">
        <f>F104/(N104*7.85)</f>
        <v>3.919647231749143</v>
      </c>
      <c r="P104" s="9">
        <f>(((D104-8.62)*5)+50)/100</f>
        <v>0.5690000000000001</v>
      </c>
      <c r="Q104" s="7">
        <f>O104*P104*J104</f>
        <v>19.737971582557574</v>
      </c>
      <c r="R104" s="168">
        <f>Q104*(SQRT(L104/28))*100</f>
        <v>1827.3810819871237</v>
      </c>
      <c r="S104" s="172">
        <f>R104/(G104+(((M104*3)+3)*20))</f>
        <v>5.221088805677496</v>
      </c>
      <c r="T104" s="10"/>
      <c r="U104" s="5">
        <v>1</v>
      </c>
      <c r="V104" s="5">
        <v>3</v>
      </c>
      <c r="X104" s="5">
        <v>2</v>
      </c>
      <c r="AB104" s="176">
        <f>S104/11.4</f>
        <v>0.4579902461120611</v>
      </c>
      <c r="AD104" s="19"/>
      <c r="AE104" s="20"/>
      <c r="AH104" s="5"/>
    </row>
    <row r="105" spans="1:34" ht="12" customHeight="1">
      <c r="A105" s="6">
        <v>6.9</v>
      </c>
      <c r="B105" s="11" t="s">
        <v>118</v>
      </c>
      <c r="C105" s="11" t="s">
        <v>40</v>
      </c>
      <c r="D105" s="11">
        <v>15</v>
      </c>
      <c r="E105" s="11">
        <v>10</v>
      </c>
      <c r="F105" s="11">
        <f>30*1.25</f>
        <v>37.5</v>
      </c>
      <c r="G105" s="11">
        <v>280</v>
      </c>
      <c r="H105" s="11">
        <v>12</v>
      </c>
      <c r="I105" s="7">
        <f>(T105*$T$23)+(U105*$U$23)+(V105*$V$23)+(W105*$W$23)+(X105*$X$23)+(Y105*$Y$23)+(Z105*$Z$23)+(AA105*$AA$23)</f>
        <v>4.95</v>
      </c>
      <c r="J105" s="8">
        <f>H105+I105</f>
        <v>16.95</v>
      </c>
      <c r="K105" s="11">
        <v>10</v>
      </c>
      <c r="L105" s="11">
        <v>40</v>
      </c>
      <c r="M105" s="11">
        <v>4</v>
      </c>
      <c r="N105" s="9">
        <f>(((10-(((E105*3)+K105)/4))*5)+50)/100</f>
        <v>0.5</v>
      </c>
      <c r="O105" s="7">
        <f>F105/(N105*7.85)</f>
        <v>9.554140127388536</v>
      </c>
      <c r="P105" s="9">
        <f>(((D105-8.62)*5)+50)/100</f>
        <v>0.8190000000000001</v>
      </c>
      <c r="Q105" s="7">
        <f>O105*P105*J105</f>
        <v>132.63105095541403</v>
      </c>
      <c r="R105" s="168">
        <f>Q105*(SQRT(L105/28))*100</f>
        <v>15852.442658799859</v>
      </c>
      <c r="S105" s="172">
        <f>R105/(G105+(((M105*3)+3)*20))</f>
        <v>27.331797687585965</v>
      </c>
      <c r="T105" s="10">
        <v>1</v>
      </c>
      <c r="U105" s="5">
        <v>2</v>
      </c>
      <c r="V105" s="5">
        <v>2</v>
      </c>
      <c r="W105" s="5">
        <v>1</v>
      </c>
      <c r="Z105" s="5">
        <v>1</v>
      </c>
      <c r="AB105" s="176">
        <f>S105/30.8</f>
        <v>0.8873960288177262</v>
      </c>
      <c r="AD105" s="19"/>
      <c r="AE105" s="20"/>
      <c r="AH105" s="5"/>
    </row>
    <row r="106" spans="1:34" ht="12" customHeight="1">
      <c r="A106" s="11">
        <v>10.2</v>
      </c>
      <c r="B106" s="11" t="s">
        <v>190</v>
      </c>
      <c r="C106" s="11" t="s">
        <v>192</v>
      </c>
      <c r="D106" s="11">
        <v>9</v>
      </c>
      <c r="E106" s="11">
        <v>6</v>
      </c>
      <c r="F106" s="11">
        <v>13</v>
      </c>
      <c r="G106" s="11">
        <v>30</v>
      </c>
      <c r="H106" s="11">
        <v>7</v>
      </c>
      <c r="I106" s="7">
        <f>(T106*$T$23)+(U106*$U$23)+(V106*$V$23)+(W106*$W$23)+(X106*$X$23)+(Y106*$Y$23)+(Z106*$Z$23)+(AA106*$AA$23)</f>
        <v>1</v>
      </c>
      <c r="J106" s="8">
        <f>H106+I106</f>
        <v>8</v>
      </c>
      <c r="K106" s="11">
        <v>7</v>
      </c>
      <c r="L106" s="11">
        <v>28</v>
      </c>
      <c r="M106" s="11">
        <v>1</v>
      </c>
      <c r="N106" s="9">
        <f>(((10-(((E106*3)+K106)/4))*5)+50)/100</f>
        <v>0.6875</v>
      </c>
      <c r="O106" s="7">
        <f>F106/(N106*7.85)</f>
        <v>2.4088013896931098</v>
      </c>
      <c r="P106" s="9">
        <f>(((D106-8.62)*5)+50)/100</f>
        <v>0.519</v>
      </c>
      <c r="Q106" s="7">
        <f>O106*P106*J106</f>
        <v>10.001343370005792</v>
      </c>
      <c r="R106" s="168">
        <f>Q106*(SQRT(L106/28))*100</f>
        <v>1000.1343370005792</v>
      </c>
      <c r="S106" s="172">
        <f>R106/(G106+(((M106*3)+3)*20))</f>
        <v>6.667562246670528</v>
      </c>
      <c r="T106" s="10"/>
      <c r="X106" s="5">
        <v>1</v>
      </c>
      <c r="AB106" s="176">
        <f>S106/3.5</f>
        <v>1.9050177847630079</v>
      </c>
      <c r="AD106" s="16" t="s">
        <v>190</v>
      </c>
      <c r="AE106" s="20"/>
      <c r="AH106" s="5"/>
    </row>
    <row r="107" spans="1:34" ht="12" customHeight="1">
      <c r="A107" s="11">
        <v>10.3</v>
      </c>
      <c r="B107" s="11" t="s">
        <v>190</v>
      </c>
      <c r="C107" s="11" t="s">
        <v>193</v>
      </c>
      <c r="D107" s="11">
        <v>6</v>
      </c>
      <c r="E107" s="11">
        <v>6</v>
      </c>
      <c r="F107" s="11">
        <v>14</v>
      </c>
      <c r="G107" s="11">
        <v>50</v>
      </c>
      <c r="H107" s="11">
        <v>10</v>
      </c>
      <c r="I107" s="7">
        <f>(T107*$T$23)+(U107*$U$23)+(V107*$V$23)+(W107*$W$23)+(X107*$X$23)+(Y107*$Y$23)+(Z107*$Z$23)+(AA107*$AA$23)</f>
        <v>0</v>
      </c>
      <c r="J107" s="8">
        <f>H107+I107</f>
        <v>10</v>
      </c>
      <c r="K107" s="11">
        <v>6</v>
      </c>
      <c r="L107" s="11">
        <v>36</v>
      </c>
      <c r="M107" s="11">
        <v>1</v>
      </c>
      <c r="N107" s="9">
        <f>(((10-(((E107*3)+K107)/4))*5)+50)/100</f>
        <v>0.7</v>
      </c>
      <c r="O107" s="7">
        <f>F107/(N107*7.85)</f>
        <v>2.547770700636943</v>
      </c>
      <c r="P107" s="9">
        <f>(((D107-8.62)*5)+50)/100</f>
        <v>0.36900000000000005</v>
      </c>
      <c r="Q107" s="7">
        <f>O107*P107*J107</f>
        <v>9.40127388535032</v>
      </c>
      <c r="R107" s="168">
        <f>Q107*(SQRT(L107/28))*100</f>
        <v>1066.0042589075533</v>
      </c>
      <c r="S107" s="172">
        <f>R107/(G107+(((M107*3)+3)*20))</f>
        <v>6.27061328769149</v>
      </c>
      <c r="T107" s="10"/>
      <c r="AB107" s="176">
        <f>S107/3.5</f>
        <v>1.791603796483283</v>
      </c>
      <c r="AD107" s="19" t="s">
        <v>287</v>
      </c>
      <c r="AE107" s="20">
        <f>(S106*AF107)+(S107*AG107)</f>
        <v>52.14965109642711</v>
      </c>
      <c r="AF107" s="5">
        <v>5</v>
      </c>
      <c r="AG107" s="5">
        <v>3</v>
      </c>
      <c r="AH107" s="5"/>
    </row>
    <row r="108" spans="1:34" ht="12" customHeight="1">
      <c r="A108" s="11">
        <v>10.1</v>
      </c>
      <c r="B108" s="11" t="s">
        <v>190</v>
      </c>
      <c r="C108" s="11" t="s">
        <v>191</v>
      </c>
      <c r="D108" s="11">
        <v>5</v>
      </c>
      <c r="E108" s="11">
        <v>4</v>
      </c>
      <c r="F108" s="11">
        <v>10</v>
      </c>
      <c r="G108" s="11">
        <v>20</v>
      </c>
      <c r="H108" s="11">
        <v>4</v>
      </c>
      <c r="I108" s="7">
        <f>(T108*$T$23)+(U108*$U$23)+(V108*$V$23)+(W108*$W$23)+(X108*$X$23)+(Y108*$Y$23)+(Z108*$Z$23)+(AA108*$AA$23)</f>
        <v>0.75</v>
      </c>
      <c r="J108" s="8">
        <f>H108+I108</f>
        <v>4.75</v>
      </c>
      <c r="K108" s="11">
        <v>5</v>
      </c>
      <c r="L108" s="11">
        <v>28</v>
      </c>
      <c r="M108" s="11">
        <v>1</v>
      </c>
      <c r="N108" s="9">
        <f>(((10-(((E108*3)+K108)/4))*5)+50)/100</f>
        <v>0.7875</v>
      </c>
      <c r="O108" s="7">
        <f>F108/(N108*7.85)</f>
        <v>1.6176321908805986</v>
      </c>
      <c r="P108" s="9">
        <f>(((D108-8.62)*5)+50)/100</f>
        <v>0.31900000000000006</v>
      </c>
      <c r="Q108" s="7">
        <f>O108*P108*J108</f>
        <v>2.4511171772318274</v>
      </c>
      <c r="R108" s="168">
        <f>Q108*(SQRT(L108/28))*100</f>
        <v>245.11171772318275</v>
      </c>
      <c r="S108" s="172">
        <f>R108/(G108+(((M108*3)+3)*20))</f>
        <v>1.7507979837370196</v>
      </c>
      <c r="T108" s="10"/>
      <c r="V108" s="5">
        <v>1</v>
      </c>
      <c r="W108" s="5">
        <v>1</v>
      </c>
      <c r="AB108" s="176">
        <f>S108/3.5</f>
        <v>0.5002279953534342</v>
      </c>
      <c r="AD108" s="19" t="s">
        <v>288</v>
      </c>
      <c r="AE108" s="20">
        <f>(S109*AF108)+(S110*AG108)</f>
        <v>76.54730024686425</v>
      </c>
      <c r="AF108" s="5">
        <v>6</v>
      </c>
      <c r="AG108" s="5">
        <v>2</v>
      </c>
      <c r="AH108" s="5"/>
    </row>
    <row r="109" spans="1:34" ht="12" customHeight="1">
      <c r="A109" s="11">
        <v>10.5</v>
      </c>
      <c r="B109" s="11" t="s">
        <v>190</v>
      </c>
      <c r="C109" s="11" t="s">
        <v>195</v>
      </c>
      <c r="D109" s="11">
        <v>8</v>
      </c>
      <c r="E109" s="11">
        <v>8</v>
      </c>
      <c r="F109" s="11">
        <v>24</v>
      </c>
      <c r="G109" s="11">
        <v>80</v>
      </c>
      <c r="H109" s="11">
        <v>11</v>
      </c>
      <c r="I109" s="7">
        <f>(T109*$T$23)+(U109*$U$23)+(V109*$V$23)+(W109*$W$23)+(X109*$X$23)+(Y109*$Y$23)+(Z109*$Z$23)+(AA109*$AA$23)</f>
        <v>0.35</v>
      </c>
      <c r="J109" s="8">
        <f>H109+I109</f>
        <v>11.35</v>
      </c>
      <c r="K109" s="11">
        <v>6</v>
      </c>
      <c r="L109" s="11">
        <v>30</v>
      </c>
      <c r="M109" s="11">
        <v>2</v>
      </c>
      <c r="N109" s="9">
        <f>(((10-(((E109*3)+K109)/4))*5)+50)/100</f>
        <v>0.625</v>
      </c>
      <c r="O109" s="7">
        <f>F109/(N109*7.85)</f>
        <v>4.89171974522293</v>
      </c>
      <c r="P109" s="9">
        <f>(((D109-8.62)*5)+50)/100</f>
        <v>0.4690000000000001</v>
      </c>
      <c r="Q109" s="7">
        <f>O109*P109*J109</f>
        <v>26.03935796178344</v>
      </c>
      <c r="R109" s="168">
        <f>Q109*(SQRT(L109/28))*100</f>
        <v>2695.329617522081</v>
      </c>
      <c r="S109" s="172">
        <f>R109/(G109+(((M109*3)+3)*20))</f>
        <v>10.366652375084927</v>
      </c>
      <c r="T109" s="10"/>
      <c r="U109" s="5">
        <v>1</v>
      </c>
      <c r="V109" s="5">
        <v>1</v>
      </c>
      <c r="AB109" s="176">
        <f>S109/6.2</f>
        <v>1.672040705658859</v>
      </c>
      <c r="AD109" s="19" t="s">
        <v>289</v>
      </c>
      <c r="AE109" s="20">
        <f>(S111*AF109)+(S112*AG109)+(S113*AH109)</f>
        <v>97.15189342157569</v>
      </c>
      <c r="AF109" s="5">
        <v>4</v>
      </c>
      <c r="AG109" s="5">
        <v>3</v>
      </c>
      <c r="AH109" s="5">
        <v>1</v>
      </c>
    </row>
    <row r="110" spans="1:34" ht="12" customHeight="1">
      <c r="A110" s="11">
        <v>10.4</v>
      </c>
      <c r="B110" s="11" t="s">
        <v>190</v>
      </c>
      <c r="C110" s="11" t="s">
        <v>194</v>
      </c>
      <c r="D110" s="11">
        <v>8</v>
      </c>
      <c r="E110" s="11">
        <v>7</v>
      </c>
      <c r="F110" s="11">
        <v>14</v>
      </c>
      <c r="G110" s="11">
        <v>100</v>
      </c>
      <c r="H110" s="11">
        <v>10</v>
      </c>
      <c r="I110" s="7">
        <f>(T110*$T$23)+(U110*$U$23)+(V110*$V$23)+(W110*$W$23)+(X110*$X$23)+(Y110*$Y$23)+(Z110*$Z$23)+(AA110*$AA$23)</f>
        <v>4.5</v>
      </c>
      <c r="J110" s="8">
        <f>H110+I110</f>
        <v>14.5</v>
      </c>
      <c r="K110" s="11">
        <v>9</v>
      </c>
      <c r="L110" s="11">
        <v>30</v>
      </c>
      <c r="M110" s="11">
        <v>2</v>
      </c>
      <c r="N110" s="9">
        <f>(((10-(((E110*3)+K110)/4))*5)+50)/100</f>
        <v>0.625</v>
      </c>
      <c r="O110" s="7">
        <f>F110/(N110*7.85)</f>
        <v>2.8535031847133756</v>
      </c>
      <c r="P110" s="9">
        <f>(((D110-8.62)*5)+50)/100</f>
        <v>0.4690000000000001</v>
      </c>
      <c r="Q110" s="7">
        <f>O110*P110*J110</f>
        <v>19.405248407643313</v>
      </c>
      <c r="R110" s="168">
        <f>Q110*(SQRT(L110/28))*100</f>
        <v>2008.6340394896567</v>
      </c>
      <c r="S110" s="172">
        <f>R110/(G110+(((M110*3)+3)*20))</f>
        <v>7.173692998177345</v>
      </c>
      <c r="T110" s="10"/>
      <c r="W110" s="5">
        <v>3</v>
      </c>
      <c r="X110" s="5">
        <v>1</v>
      </c>
      <c r="Y110" s="5">
        <v>1</v>
      </c>
      <c r="AB110" s="176">
        <f>S110/6.2</f>
        <v>1.1570472577705395</v>
      </c>
      <c r="AD110" s="19" t="s">
        <v>290</v>
      </c>
      <c r="AE110" s="20">
        <f>(S114*AF110)</f>
        <v>28.995354263126046</v>
      </c>
      <c r="AF110" s="5">
        <v>1</v>
      </c>
      <c r="AH110" s="5"/>
    </row>
    <row r="111" spans="1:34" ht="12" customHeight="1">
      <c r="A111" s="11">
        <v>10.8</v>
      </c>
      <c r="B111" s="11" t="s">
        <v>190</v>
      </c>
      <c r="C111" s="11" t="s">
        <v>199</v>
      </c>
      <c r="D111" s="11">
        <v>14</v>
      </c>
      <c r="E111" s="11">
        <v>10</v>
      </c>
      <c r="F111" s="11">
        <v>20</v>
      </c>
      <c r="G111" s="11">
        <v>120</v>
      </c>
      <c r="H111" s="11">
        <v>10</v>
      </c>
      <c r="I111" s="7">
        <f>(T111*$T$23)+(U111*$U$23)+(V111*$V$23)+(W111*$W$23)+(X111*$X$23)+(Y111*$Y$23)+(Z111*$Z$23)+(AA111*$AA$23)</f>
        <v>2</v>
      </c>
      <c r="J111" s="8">
        <f>H111+I111</f>
        <v>12</v>
      </c>
      <c r="K111" s="11">
        <v>10</v>
      </c>
      <c r="L111" s="11">
        <v>30</v>
      </c>
      <c r="M111" s="11">
        <v>3</v>
      </c>
      <c r="N111" s="9">
        <f>(((10-(((E111*3)+K111)/4))*5)+50)/100</f>
        <v>0.5</v>
      </c>
      <c r="O111" s="7">
        <f>F111/(N111*7.85)</f>
        <v>5.095541401273886</v>
      </c>
      <c r="P111" s="9">
        <f>(((D111-8.62)*5)+50)/100</f>
        <v>0.769</v>
      </c>
      <c r="Q111" s="7">
        <f>O111*P111*J111</f>
        <v>47.02165605095542</v>
      </c>
      <c r="R111" s="168">
        <f>Q111*(SQRT(L111/28))*100</f>
        <v>4867.203807600952</v>
      </c>
      <c r="S111" s="172">
        <f>R111/(G111+(((M111*3)+3)*20))</f>
        <v>13.52001057666931</v>
      </c>
      <c r="T111" s="10"/>
      <c r="W111" s="5">
        <v>2</v>
      </c>
      <c r="X111" s="5">
        <v>1</v>
      </c>
      <c r="AB111" s="176">
        <f>S111/11.4</f>
        <v>1.1859658400587114</v>
      </c>
      <c r="AD111" s="58" t="s">
        <v>284</v>
      </c>
      <c r="AE111" s="59">
        <f>SUM(AE107:AE110)</f>
        <v>254.84419902799308</v>
      </c>
      <c r="AH111" s="5"/>
    </row>
    <row r="112" spans="1:34" ht="12" customHeight="1">
      <c r="A112" s="11">
        <v>10.7</v>
      </c>
      <c r="B112" s="11" t="s">
        <v>190</v>
      </c>
      <c r="C112" s="11" t="s">
        <v>197</v>
      </c>
      <c r="D112" s="11">
        <v>15</v>
      </c>
      <c r="E112" s="11">
        <v>10</v>
      </c>
      <c r="F112" s="11">
        <v>20</v>
      </c>
      <c r="G112" s="11">
        <v>140</v>
      </c>
      <c r="H112" s="11">
        <v>8</v>
      </c>
      <c r="I112" s="7">
        <f>(T112*$T$23)+(U112*$U$23)+(V112*$V$23)+(W112*$W$23)+(X112*$X$23)+(Y112*$Y$23)+(Z112*$Z$23)+(AA112*$AA$23)</f>
        <v>1.95</v>
      </c>
      <c r="J112" s="8">
        <f>H112+I112</f>
        <v>9.95</v>
      </c>
      <c r="K112" s="11">
        <v>12</v>
      </c>
      <c r="L112" s="11">
        <v>36</v>
      </c>
      <c r="M112" s="11">
        <v>3</v>
      </c>
      <c r="N112" s="9">
        <f>(((10-(((E112*3)+K112)/4))*5)+50)/100</f>
        <v>0.475</v>
      </c>
      <c r="O112" s="7">
        <f>F112/(N112*7.85)</f>
        <v>5.363727790814616</v>
      </c>
      <c r="P112" s="9">
        <f>(((D112-8.62)*5)+50)/100</f>
        <v>0.8190000000000001</v>
      </c>
      <c r="Q112" s="7">
        <f>O112*P112*J112</f>
        <v>43.70928595373785</v>
      </c>
      <c r="R112" s="168">
        <f>Q112*(SQRT(L112/28))*100</f>
        <v>4956.167169334243</v>
      </c>
      <c r="S112" s="172">
        <f>R112/(G112+(((M112*3)+3)*20))</f>
        <v>13.042545182458534</v>
      </c>
      <c r="T112" s="10"/>
      <c r="U112" s="5">
        <v>2</v>
      </c>
      <c r="V112" s="5">
        <v>1</v>
      </c>
      <c r="W112" s="5">
        <v>1</v>
      </c>
      <c r="X112" s="5">
        <v>1</v>
      </c>
      <c r="AB112" s="176">
        <f>S112/11.4</f>
        <v>1.1440829107419765</v>
      </c>
      <c r="AD112" s="19"/>
      <c r="AE112" s="20"/>
      <c r="AH112" s="5"/>
    </row>
    <row r="113" spans="1:34" ht="12" customHeight="1">
      <c r="A113" s="11">
        <v>10.6</v>
      </c>
      <c r="B113" s="11" t="s">
        <v>190</v>
      </c>
      <c r="C113" s="11" t="s">
        <v>196</v>
      </c>
      <c r="D113" s="11">
        <v>10</v>
      </c>
      <c r="E113" s="11">
        <v>10</v>
      </c>
      <c r="F113" s="11">
        <v>14</v>
      </c>
      <c r="G113" s="11">
        <v>130</v>
      </c>
      <c r="H113" s="11">
        <v>6</v>
      </c>
      <c r="I113" s="7">
        <f>(T113*$T$23)+(U113*$U$23)+(V113*$V$23)+(W113*$W$23)+(X113*$X$23)+(Y113*$Y$23)+(Z113*$Z$23)+(AA113*$AA$23)</f>
        <v>0.5</v>
      </c>
      <c r="J113" s="8">
        <f>H113+I113</f>
        <v>6.5</v>
      </c>
      <c r="K113" s="11">
        <v>9</v>
      </c>
      <c r="L113" s="11">
        <v>36</v>
      </c>
      <c r="M113" s="11">
        <v>3</v>
      </c>
      <c r="N113" s="9">
        <f>(((10-(((E113*3)+K113)/4))*5)+50)/100</f>
        <v>0.5125</v>
      </c>
      <c r="O113" s="7">
        <f>F113/(N113*7.85)</f>
        <v>3.479881932577288</v>
      </c>
      <c r="P113" s="9">
        <f>(((D113-8.62)*5)+50)/100</f>
        <v>0.5690000000000001</v>
      </c>
      <c r="Q113" s="7">
        <f>O113*P113*J113</f>
        <v>12.870343327637102</v>
      </c>
      <c r="R113" s="168">
        <f>Q113*(SQRT(L113/28))*100</f>
        <v>1459.3597599834543</v>
      </c>
      <c r="S113" s="172">
        <f>R113/(G113+(((M113*3)+3)*20))</f>
        <v>3.9442155675228494</v>
      </c>
      <c r="T113" s="10"/>
      <c r="W113" s="5">
        <v>1</v>
      </c>
      <c r="AB113" s="176">
        <f>S113/11.4</f>
        <v>0.3459838217125306</v>
      </c>
      <c r="AD113" s="19"/>
      <c r="AE113" s="20"/>
      <c r="AH113" s="5"/>
    </row>
    <row r="114" spans="1:34" ht="12" customHeight="1">
      <c r="A114" s="11">
        <v>10.9</v>
      </c>
      <c r="B114" s="11" t="s">
        <v>190</v>
      </c>
      <c r="C114" s="11" t="s">
        <v>198</v>
      </c>
      <c r="D114" s="11">
        <v>16</v>
      </c>
      <c r="E114" s="11">
        <v>11</v>
      </c>
      <c r="F114" s="11">
        <f>26*1.25</f>
        <v>32.5</v>
      </c>
      <c r="G114" s="11">
        <v>300</v>
      </c>
      <c r="H114" s="11">
        <v>10</v>
      </c>
      <c r="I114" s="7">
        <f>(T114*$T$23)+(U114*$U$23)+(V114*$V$23)+(W114*$W$23)+(X114*$X$23)+(Y114*$Y$23)+(Z114*$Z$23)+(AA114*$AA$23)</f>
        <v>7.7</v>
      </c>
      <c r="J114" s="8">
        <f>H114+I114</f>
        <v>17.7</v>
      </c>
      <c r="K114" s="11">
        <v>12</v>
      </c>
      <c r="L114" s="11">
        <v>40</v>
      </c>
      <c r="M114" s="11">
        <v>4</v>
      </c>
      <c r="N114" s="9">
        <f>(((10-(((E114*3)+K114)/4))*5)+50)/100</f>
        <v>0.4375</v>
      </c>
      <c r="O114" s="7">
        <f>F114/(N114*7.85)</f>
        <v>9.463148316651502</v>
      </c>
      <c r="P114" s="9">
        <f>(((D114-8.62)*5)+50)/100</f>
        <v>0.8690000000000001</v>
      </c>
      <c r="Q114" s="7">
        <f>O114*P114*J114</f>
        <v>145.55552320291176</v>
      </c>
      <c r="R114" s="168">
        <f>Q114*(SQRT(L114/28))*100</f>
        <v>17397.212557875628</v>
      </c>
      <c r="S114" s="172">
        <f>R114/(G114+(((M114*3)+3)*20))</f>
        <v>28.995354263126046</v>
      </c>
      <c r="T114" s="10"/>
      <c r="U114" s="5">
        <v>2</v>
      </c>
      <c r="W114" s="5">
        <v>1</v>
      </c>
      <c r="X114" s="5">
        <v>1</v>
      </c>
      <c r="Y114" s="5">
        <v>1</v>
      </c>
      <c r="Z114" s="5">
        <v>1</v>
      </c>
      <c r="AB114" s="176">
        <f>S114/30.8</f>
        <v>0.9414076059456509</v>
      </c>
      <c r="AD114" s="19"/>
      <c r="AE114" s="20"/>
      <c r="AH114" s="5"/>
    </row>
    <row r="115" spans="1:34" ht="12" customHeight="1">
      <c r="A115" s="6">
        <v>14.2</v>
      </c>
      <c r="B115" s="6" t="s">
        <v>125</v>
      </c>
      <c r="C115" s="6" t="s">
        <v>27</v>
      </c>
      <c r="D115" s="6">
        <v>7</v>
      </c>
      <c r="E115" s="6">
        <v>8</v>
      </c>
      <c r="F115" s="6">
        <v>12</v>
      </c>
      <c r="G115" s="6">
        <v>30</v>
      </c>
      <c r="H115" s="6">
        <v>5</v>
      </c>
      <c r="I115" s="7">
        <f>(T115*$T$23)+(U115*$U$23)+(V115*$V$23)+(W115*$W$23)+(X115*$X$23)+(Y115*$Y$23)+(Z115*$Z$23)+(AA115*$AA$23)</f>
        <v>0.35</v>
      </c>
      <c r="J115" s="8">
        <f>H115+I115</f>
        <v>5.35</v>
      </c>
      <c r="K115" s="6">
        <v>4</v>
      </c>
      <c r="L115" s="6">
        <v>28</v>
      </c>
      <c r="M115" s="6">
        <v>1</v>
      </c>
      <c r="N115" s="9">
        <f>(((10-(((E115*3)+K115)/4))*5)+50)/100</f>
        <v>0.65</v>
      </c>
      <c r="O115" s="7">
        <f>F115/(N115*7.85)</f>
        <v>2.3517883390494854</v>
      </c>
      <c r="P115" s="9">
        <f>(((D115-8.62)*5)+50)/100</f>
        <v>0.41900000000000004</v>
      </c>
      <c r="Q115" s="7">
        <f>O115*P115*J115</f>
        <v>5.271886330230279</v>
      </c>
      <c r="R115" s="168">
        <f>Q115*(SQRT(L115/28))*100</f>
        <v>527.1886330230279</v>
      </c>
      <c r="S115" s="172">
        <f>R115/(G115+(((M115*3)+3)*20))</f>
        <v>3.5145908868201863</v>
      </c>
      <c r="T115" s="10"/>
      <c r="U115" s="5">
        <v>1</v>
      </c>
      <c r="V115" s="5">
        <v>1</v>
      </c>
      <c r="AB115" s="176">
        <f>S115/3.5</f>
        <v>1.0041688248057674</v>
      </c>
      <c r="AD115" s="16" t="s">
        <v>125</v>
      </c>
      <c r="AE115" s="20"/>
      <c r="AH115" s="5"/>
    </row>
    <row r="116" spans="1:34" ht="12" customHeight="1">
      <c r="A116" s="11">
        <v>14.3</v>
      </c>
      <c r="B116" s="11" t="s">
        <v>125</v>
      </c>
      <c r="C116" s="11" t="s">
        <v>15</v>
      </c>
      <c r="D116" s="11">
        <v>5</v>
      </c>
      <c r="E116" s="11">
        <v>5</v>
      </c>
      <c r="F116" s="11">
        <v>10</v>
      </c>
      <c r="G116" s="11">
        <v>25</v>
      </c>
      <c r="H116" s="11">
        <v>8</v>
      </c>
      <c r="I116" s="7">
        <f>(T116*$T$23)+(U116*$U$23)+(V116*$V$23)+(W116*$W$23)+(X116*$X$23)+(Y116*$Y$23)+(Z116*$Z$23)+(AA116*$AA$23)</f>
        <v>0.1</v>
      </c>
      <c r="J116" s="8">
        <f>H116+I116</f>
        <v>8.1</v>
      </c>
      <c r="K116" s="11">
        <v>4</v>
      </c>
      <c r="L116" s="11">
        <v>28</v>
      </c>
      <c r="M116" s="11">
        <v>1</v>
      </c>
      <c r="N116" s="9">
        <f>(((10-(((E116*3)+K116)/4))*5)+50)/100</f>
        <v>0.7625</v>
      </c>
      <c r="O116" s="7">
        <f>F116/(N116*7.85)</f>
        <v>1.6706693118930773</v>
      </c>
      <c r="P116" s="9">
        <f>(((D116-8.62)*5)+50)/100</f>
        <v>0.31900000000000006</v>
      </c>
      <c r="Q116" s="7">
        <f>O116*P116*J116</f>
        <v>4.316842435000523</v>
      </c>
      <c r="R116" s="168">
        <f>Q116*(SQRT(L116/28))*100</f>
        <v>431.6842435000523</v>
      </c>
      <c r="S116" s="172">
        <f>R116/(G116+(((M116*3)+3)*20))</f>
        <v>2.977132713793464</v>
      </c>
      <c r="T116" s="10"/>
      <c r="U116" s="5">
        <v>1</v>
      </c>
      <c r="AB116" s="176">
        <f>S116/3.5</f>
        <v>0.8506093467981326</v>
      </c>
      <c r="AD116" s="19" t="s">
        <v>287</v>
      </c>
      <c r="AE116" s="20">
        <f>(S115*AF116)+(S116*AG116)</f>
        <v>26.504352575481324</v>
      </c>
      <c r="AF116" s="5">
        <v>5</v>
      </c>
      <c r="AG116" s="5">
        <v>3</v>
      </c>
      <c r="AH116" s="5"/>
    </row>
    <row r="117" spans="1:34" ht="12" customHeight="1">
      <c r="A117" s="6">
        <v>14.1</v>
      </c>
      <c r="B117" s="11" t="s">
        <v>125</v>
      </c>
      <c r="C117" s="11" t="s">
        <v>83</v>
      </c>
      <c r="D117" s="11">
        <v>5</v>
      </c>
      <c r="E117" s="11">
        <v>5</v>
      </c>
      <c r="F117" s="11">
        <v>10</v>
      </c>
      <c r="G117" s="11">
        <v>20</v>
      </c>
      <c r="H117" s="11">
        <v>5</v>
      </c>
      <c r="I117" s="7">
        <f>(T117*$T$23)+(U117*$U$23)+(V117*$V$23)+(W117*$W$23)+(X117*$X$23)+(Y117*$Y$23)+(Z117*$Z$23)+(AA117*$AA$23)</f>
        <v>0.6</v>
      </c>
      <c r="J117" s="8">
        <f>H117+I117</f>
        <v>5.6</v>
      </c>
      <c r="K117" s="11">
        <v>4</v>
      </c>
      <c r="L117" s="11">
        <v>28</v>
      </c>
      <c r="M117" s="11">
        <v>1</v>
      </c>
      <c r="N117" s="9">
        <f>(((10-(((E117*3)+K117)/4))*5)+50)/100</f>
        <v>0.7625</v>
      </c>
      <c r="O117" s="7">
        <f>F117/(N117*7.85)</f>
        <v>1.6706693118930773</v>
      </c>
      <c r="P117" s="9">
        <f>(((D117-8.62)*5)+50)/100</f>
        <v>0.31900000000000006</v>
      </c>
      <c r="Q117" s="7">
        <f>O117*P117*J117</f>
        <v>2.984483658765794</v>
      </c>
      <c r="R117" s="168">
        <f>Q117*(SQRT(L117/28))*100</f>
        <v>298.4483658765794</v>
      </c>
      <c r="S117" s="172">
        <f>R117/(G117+(((M117*3)+3)*20))</f>
        <v>2.131774041975567</v>
      </c>
      <c r="T117" s="10"/>
      <c r="U117" s="5">
        <v>1</v>
      </c>
      <c r="V117" s="5">
        <v>2</v>
      </c>
      <c r="AB117" s="176">
        <f>S117/3.5</f>
        <v>0.6090782977073049</v>
      </c>
      <c r="AD117" s="19" t="s">
        <v>288</v>
      </c>
      <c r="AE117" s="20">
        <f>(S118*AF117)+(S119*AG117)</f>
        <v>46.889123286750944</v>
      </c>
      <c r="AF117" s="5">
        <v>6</v>
      </c>
      <c r="AG117" s="5">
        <v>2</v>
      </c>
      <c r="AH117" s="5"/>
    </row>
    <row r="118" spans="1:34" ht="12" customHeight="1">
      <c r="A118" s="11">
        <v>14.4</v>
      </c>
      <c r="B118" s="11" t="s">
        <v>125</v>
      </c>
      <c r="C118" s="11" t="s">
        <v>84</v>
      </c>
      <c r="D118" s="11">
        <v>9</v>
      </c>
      <c r="E118" s="11">
        <v>9</v>
      </c>
      <c r="F118" s="11">
        <v>17</v>
      </c>
      <c r="G118" s="11">
        <v>75</v>
      </c>
      <c r="H118" s="11">
        <v>7</v>
      </c>
      <c r="I118" s="7">
        <f>(T118*$T$23)+(U118*$U$23)+(V118*$V$23)+(W118*$W$23)+(X118*$X$23)+(Y118*$Y$23)+(Z118*$Z$23)+(AA118*$AA$23)</f>
        <v>0.1</v>
      </c>
      <c r="J118" s="8">
        <f>H118+I118</f>
        <v>7.1</v>
      </c>
      <c r="K118" s="11">
        <v>5</v>
      </c>
      <c r="L118" s="11">
        <v>36</v>
      </c>
      <c r="M118" s="11">
        <v>2</v>
      </c>
      <c r="N118" s="9">
        <f>(((10-(((E118*3)+K118)/4))*5)+50)/100</f>
        <v>0.6</v>
      </c>
      <c r="O118" s="7">
        <f>F118/(N118*7.85)</f>
        <v>3.6093418259023355</v>
      </c>
      <c r="P118" s="9">
        <f>(((D118-8.62)*5)+50)/100</f>
        <v>0.519</v>
      </c>
      <c r="Q118" s="7">
        <f>O118*P118*J118</f>
        <v>13.300063694267516</v>
      </c>
      <c r="R118" s="168">
        <f>Q118*(SQRT(L118/28))*100</f>
        <v>1508.0854695578932</v>
      </c>
      <c r="S118" s="172">
        <f>R118/(G118+(((M118*3)+3)*20))</f>
        <v>5.914060664932915</v>
      </c>
      <c r="T118" s="10"/>
      <c r="U118" s="5">
        <v>1</v>
      </c>
      <c r="AB118" s="176">
        <f>S118/6.2</f>
        <v>0.9538807524085346</v>
      </c>
      <c r="AD118" s="19" t="s">
        <v>289</v>
      </c>
      <c r="AE118" s="20">
        <f>(S120*AF118)+(S121*AG118)+(S122*AH118)</f>
        <v>102.13825094901415</v>
      </c>
      <c r="AF118" s="5">
        <v>4</v>
      </c>
      <c r="AG118" s="5">
        <v>3</v>
      </c>
      <c r="AH118" s="5">
        <v>1</v>
      </c>
    </row>
    <row r="119" spans="1:34" ht="12" customHeight="1">
      <c r="A119" s="6">
        <v>14.5</v>
      </c>
      <c r="B119" s="11" t="s">
        <v>125</v>
      </c>
      <c r="C119" s="11" t="s">
        <v>85</v>
      </c>
      <c r="D119" s="11">
        <v>8</v>
      </c>
      <c r="E119" s="11">
        <v>7</v>
      </c>
      <c r="F119" s="11">
        <v>14</v>
      </c>
      <c r="G119" s="11">
        <v>80</v>
      </c>
      <c r="H119" s="11">
        <v>9</v>
      </c>
      <c r="I119" s="7">
        <f>(T119*$T$23)+(U119*$U$23)+(V119*$V$23)+(W119*$W$23)+(X119*$X$23)+(Y119*$Y$23)+(Z119*$Z$23)+(AA119*$AA$23)</f>
        <v>2.3</v>
      </c>
      <c r="J119" s="8">
        <f>H119+I119</f>
        <v>11.3</v>
      </c>
      <c r="K119" s="11">
        <v>8</v>
      </c>
      <c r="L119" s="11">
        <v>28</v>
      </c>
      <c r="M119" s="11">
        <v>2</v>
      </c>
      <c r="N119" s="9">
        <f>(((10-(((E119*3)+K119)/4))*5)+50)/100</f>
        <v>0.6375</v>
      </c>
      <c r="O119" s="7">
        <f>F119/(N119*7.85)</f>
        <v>2.7975521418758587</v>
      </c>
      <c r="P119" s="9">
        <f>(((D119-8.62)*5)+50)/100</f>
        <v>0.4690000000000001</v>
      </c>
      <c r="Q119" s="7">
        <f>O119*P119*J119</f>
        <v>14.826187086299491</v>
      </c>
      <c r="R119" s="168">
        <f>Q119*(SQRT(L119/28))*100</f>
        <v>1482.6187086299492</v>
      </c>
      <c r="S119" s="172">
        <f>R119/(G119+(((M119*3)+3)*20))</f>
        <v>5.702379648576728</v>
      </c>
      <c r="T119" s="10"/>
      <c r="U119" s="5">
        <v>3</v>
      </c>
      <c r="V119" s="5">
        <v>2</v>
      </c>
      <c r="W119" s="5">
        <v>1</v>
      </c>
      <c r="X119" s="5">
        <v>1</v>
      </c>
      <c r="AB119" s="176">
        <f>S119/6.2</f>
        <v>0.9197386529962465</v>
      </c>
      <c r="AD119" s="19" t="s">
        <v>290</v>
      </c>
      <c r="AE119" s="20">
        <f>(S123*AF119)</f>
        <v>20.312940518738895</v>
      </c>
      <c r="AF119" s="5">
        <v>1</v>
      </c>
      <c r="AH119" s="5"/>
    </row>
    <row r="120" spans="1:34" ht="12" customHeight="1">
      <c r="A120" s="11">
        <v>14.7</v>
      </c>
      <c r="B120" s="11" t="s">
        <v>125</v>
      </c>
      <c r="C120" s="11" t="s">
        <v>87</v>
      </c>
      <c r="D120" s="11">
        <v>16</v>
      </c>
      <c r="E120" s="11">
        <v>13</v>
      </c>
      <c r="F120" s="11">
        <v>22</v>
      </c>
      <c r="G120" s="11">
        <v>200</v>
      </c>
      <c r="H120" s="11">
        <v>12</v>
      </c>
      <c r="I120" s="7">
        <f>(T120*$T$23)+(U120*$U$23)+(V120*$V$23)+(W120*$W$23)+(X120*$X$23)+(Y120*$Y$23)+(Z120*$Z$23)+(AA120*$AA$23)</f>
        <v>1.1</v>
      </c>
      <c r="J120" s="8">
        <f>H120+I120</f>
        <v>13.1</v>
      </c>
      <c r="K120" s="11">
        <v>8</v>
      </c>
      <c r="L120" s="11">
        <v>24</v>
      </c>
      <c r="M120" s="11">
        <v>3</v>
      </c>
      <c r="N120" s="9">
        <f>(((10-(((E120*3)+K120)/4))*5)+50)/100</f>
        <v>0.4125</v>
      </c>
      <c r="O120" s="7">
        <f>F120/(N120*7.85)</f>
        <v>6.794055201698514</v>
      </c>
      <c r="P120" s="9">
        <f>(((D120-8.62)*5)+50)/100</f>
        <v>0.8690000000000001</v>
      </c>
      <c r="Q120" s="7">
        <f>O120*P120*J120</f>
        <v>77.34284501061573</v>
      </c>
      <c r="R120" s="168">
        <f>Q120*(SQRT(L120/28))*100</f>
        <v>7160.556048442123</v>
      </c>
      <c r="S120" s="172">
        <f>R120/(G120+(((M120*3)+3)*20))</f>
        <v>16.273991019186642</v>
      </c>
      <c r="T120" s="10"/>
      <c r="U120" s="5">
        <v>1</v>
      </c>
      <c r="X120" s="5">
        <v>1</v>
      </c>
      <c r="AB120" s="176">
        <f>S120/11.4</f>
        <v>1.4275430718584774</v>
      </c>
      <c r="AD120" s="58" t="s">
        <v>284</v>
      </c>
      <c r="AE120" s="59">
        <f>SUM(AE116:AE119)</f>
        <v>195.8446673299853</v>
      </c>
      <c r="AH120" s="5"/>
    </row>
    <row r="121" spans="1:34" ht="12" customHeight="1">
      <c r="A121" s="6">
        <v>14.6</v>
      </c>
      <c r="B121" s="11" t="s">
        <v>125</v>
      </c>
      <c r="C121" s="11" t="s">
        <v>86</v>
      </c>
      <c r="D121" s="11">
        <v>14</v>
      </c>
      <c r="E121" s="11">
        <v>9</v>
      </c>
      <c r="F121" s="11">
        <v>15</v>
      </c>
      <c r="G121" s="11">
        <v>120</v>
      </c>
      <c r="H121" s="11">
        <v>8</v>
      </c>
      <c r="I121" s="7">
        <f>(T121*$T$23)+(U121*$U$23)+(V121*$V$23)+(W121*$W$23)+(X121*$X$23)+(Y121*$Y$23)+(Z121*$Z$23)+(AA121*$AA$23)</f>
        <v>4.35</v>
      </c>
      <c r="J121" s="8">
        <f>H121+I121</f>
        <v>12.35</v>
      </c>
      <c r="K121" s="11">
        <v>10</v>
      </c>
      <c r="L121" s="11">
        <v>28</v>
      </c>
      <c r="M121" s="11">
        <v>3</v>
      </c>
      <c r="N121" s="9">
        <f>(((10-(((E121*3)+K121)/4))*5)+50)/100</f>
        <v>0.5375</v>
      </c>
      <c r="O121" s="7">
        <f>F121/(N121*7.85)</f>
        <v>3.555028884609688</v>
      </c>
      <c r="P121" s="9">
        <f>(((D121-8.62)*5)+50)/100</f>
        <v>0.769</v>
      </c>
      <c r="Q121" s="7">
        <f>O121*P121*J121</f>
        <v>33.76264257147089</v>
      </c>
      <c r="R121" s="168">
        <f>Q121*(SQRT(L121/28))*100</f>
        <v>3376.264257147089</v>
      </c>
      <c r="S121" s="172">
        <f>R121/(G121+(((M121*3)+3)*20))</f>
        <v>9.378511825408582</v>
      </c>
      <c r="T121" s="10"/>
      <c r="U121" s="5">
        <v>1</v>
      </c>
      <c r="V121" s="5">
        <v>3</v>
      </c>
      <c r="W121" s="5">
        <v>1</v>
      </c>
      <c r="X121" s="5">
        <v>1</v>
      </c>
      <c r="Y121" s="5">
        <v>1</v>
      </c>
      <c r="AB121" s="176">
        <f>S121/11.4</f>
        <v>0.8226764759130335</v>
      </c>
      <c r="AD121" s="19"/>
      <c r="AE121" s="20"/>
      <c r="AH121" s="5"/>
    </row>
    <row r="122" spans="1:34" ht="12" customHeight="1">
      <c r="A122" s="11">
        <v>14.8</v>
      </c>
      <c r="B122" s="11" t="s">
        <v>125</v>
      </c>
      <c r="C122" s="11" t="s">
        <v>223</v>
      </c>
      <c r="D122" s="11">
        <v>10</v>
      </c>
      <c r="E122" s="11">
        <v>15</v>
      </c>
      <c r="F122" s="11">
        <f>8*1.25</f>
        <v>10</v>
      </c>
      <c r="G122" s="11">
        <v>120</v>
      </c>
      <c r="H122" s="11">
        <v>8</v>
      </c>
      <c r="I122" s="7">
        <f>(T122*$T$23)+(U122*$U$23)+(V122*$V$23)+(W122*$W$23)+(X122*$X$23)+(Y122*$Y$23)+(Z122*$Z$23)+(AA122*$AA$23)</f>
        <v>7</v>
      </c>
      <c r="J122" s="8">
        <f>H122+I122</f>
        <v>15</v>
      </c>
      <c r="K122" s="11">
        <v>6</v>
      </c>
      <c r="L122" s="11">
        <v>32</v>
      </c>
      <c r="M122" s="11">
        <v>3</v>
      </c>
      <c r="N122" s="9">
        <f>(((10-(((E122*3)+K122)/4))*5)+50)/100</f>
        <v>0.3625</v>
      </c>
      <c r="O122" s="7">
        <f>F122/(N122*7.85)</f>
        <v>3.5141664836371627</v>
      </c>
      <c r="P122" s="9">
        <f>(((D122-8.62)*5)+50)/100</f>
        <v>0.5690000000000001</v>
      </c>
      <c r="Q122" s="7">
        <f>O122*P122*J122</f>
        <v>29.993410937843187</v>
      </c>
      <c r="R122" s="168">
        <f>Q122*(SQRT(L122/28))*100</f>
        <v>3206.4305025750655</v>
      </c>
      <c r="S122" s="172">
        <f>R122/(G122+(((M122*3)+3)*20))</f>
        <v>8.906751396041848</v>
      </c>
      <c r="T122" s="10"/>
      <c r="W122" s="5">
        <v>2</v>
      </c>
      <c r="X122" s="5">
        <v>2</v>
      </c>
      <c r="Z122" s="5">
        <v>1</v>
      </c>
      <c r="AB122" s="176">
        <f>S122/11.4</f>
        <v>0.781293982108934</v>
      </c>
      <c r="AD122" s="19"/>
      <c r="AE122" s="20"/>
      <c r="AH122" s="5"/>
    </row>
    <row r="123" spans="1:34" ht="12" customHeight="1">
      <c r="A123" s="6">
        <v>14.9</v>
      </c>
      <c r="B123" s="11" t="s">
        <v>125</v>
      </c>
      <c r="C123" s="11" t="s">
        <v>88</v>
      </c>
      <c r="D123" s="11">
        <v>17</v>
      </c>
      <c r="E123" s="11">
        <v>8</v>
      </c>
      <c r="F123" s="11">
        <v>30</v>
      </c>
      <c r="G123" s="11">
        <v>280</v>
      </c>
      <c r="H123" s="11">
        <v>13</v>
      </c>
      <c r="I123" s="7">
        <f>(T123*$T$23)+(U123*$U$23)+(V123*$V$23)+(W123*$W$23)+(X123*$X$23)+(Y123*$Y$23)+(Z123*$Z$23)+(AA123*$AA$23)</f>
        <v>5.45</v>
      </c>
      <c r="J123" s="8">
        <f>H123+I123</f>
        <v>18.45</v>
      </c>
      <c r="K123" s="11">
        <v>12</v>
      </c>
      <c r="L123" s="11">
        <v>28</v>
      </c>
      <c r="M123" s="11">
        <v>4</v>
      </c>
      <c r="N123" s="9">
        <f>(((10-(((E123*3)+K123)/4))*5)+50)/100</f>
        <v>0.55</v>
      </c>
      <c r="O123" s="7">
        <f>F123/(N123*7.85)</f>
        <v>6.948465547191662</v>
      </c>
      <c r="P123" s="9">
        <f>(((D123-8.62)*5)+50)/100</f>
        <v>0.919</v>
      </c>
      <c r="Q123" s="7">
        <f>O123*P123*J123</f>
        <v>117.81505500868559</v>
      </c>
      <c r="R123" s="168">
        <f>Q123*(SQRT(L123/28))*100</f>
        <v>11781.50550086856</v>
      </c>
      <c r="S123" s="172">
        <f>R123/(G123+(((M123*3)+3)*20))</f>
        <v>20.312940518738895</v>
      </c>
      <c r="T123" s="10"/>
      <c r="U123" s="5">
        <v>2</v>
      </c>
      <c r="V123" s="5">
        <v>1</v>
      </c>
      <c r="W123" s="5">
        <v>2</v>
      </c>
      <c r="Z123" s="5">
        <v>1</v>
      </c>
      <c r="AB123" s="176">
        <f>S123/30.8</f>
        <v>0.6595110558032109</v>
      </c>
      <c r="AD123" s="19"/>
      <c r="AE123" s="20"/>
      <c r="AH123" s="5"/>
    </row>
    <row r="124" spans="1:34" ht="12" customHeight="1">
      <c r="A124" s="6">
        <v>15.1</v>
      </c>
      <c r="B124" s="6" t="s">
        <v>209</v>
      </c>
      <c r="C124" s="6" t="s">
        <v>210</v>
      </c>
      <c r="D124" s="6">
        <v>5</v>
      </c>
      <c r="E124" s="6">
        <v>5</v>
      </c>
      <c r="F124" s="6">
        <v>10</v>
      </c>
      <c r="G124" s="6">
        <v>20</v>
      </c>
      <c r="H124" s="6">
        <v>9</v>
      </c>
      <c r="I124" s="7">
        <f>(T124*$T$23)+(U124*$U$23)+(V124*$V$23)+(W124*$W$23)+(X124*$X$23)+(Y124*$Y$23)+(Z124*$Z$23)+(AA124*$AA$23)</f>
        <v>2.2</v>
      </c>
      <c r="J124" s="8">
        <f>H124+I124</f>
        <v>11.2</v>
      </c>
      <c r="K124" s="6">
        <v>6</v>
      </c>
      <c r="L124" s="6">
        <v>28</v>
      </c>
      <c r="M124" s="6">
        <v>1</v>
      </c>
      <c r="N124" s="9">
        <f>(((10-(((E124*3)+K124)/4))*5)+50)/100</f>
        <v>0.7375</v>
      </c>
      <c r="O124" s="7">
        <f>F124/(N124*7.85)</f>
        <v>1.727302169923351</v>
      </c>
      <c r="P124" s="9">
        <f>(((D124-8.62)*5)+50)/100</f>
        <v>0.31900000000000006</v>
      </c>
      <c r="Q124" s="7">
        <f>O124*P124*J124</f>
        <v>6.17130519270215</v>
      </c>
      <c r="R124" s="168">
        <f>Q124*(SQRT(L124/28))*100</f>
        <v>617.130519270215</v>
      </c>
      <c r="S124" s="172">
        <f>R124/(G124+(((M124*3)+3)*20))</f>
        <v>4.408075137644393</v>
      </c>
      <c r="T124" s="10">
        <v>1</v>
      </c>
      <c r="U124" s="5">
        <v>2</v>
      </c>
      <c r="V124" s="5">
        <v>3</v>
      </c>
      <c r="W124" s="5">
        <v>1</v>
      </c>
      <c r="X124" s="5">
        <v>1</v>
      </c>
      <c r="AB124" s="176">
        <f>S124/3.5</f>
        <v>1.2594500393269694</v>
      </c>
      <c r="AD124" s="16" t="s">
        <v>209</v>
      </c>
      <c r="AE124" s="20"/>
      <c r="AH124" s="5"/>
    </row>
    <row r="125" spans="1:34" ht="12" customHeight="1">
      <c r="A125" s="11">
        <v>15.3</v>
      </c>
      <c r="B125" s="11" t="s">
        <v>209</v>
      </c>
      <c r="C125" s="11" t="s">
        <v>96</v>
      </c>
      <c r="D125" s="11">
        <v>9</v>
      </c>
      <c r="E125" s="11">
        <v>8</v>
      </c>
      <c r="F125" s="11">
        <v>12</v>
      </c>
      <c r="G125" s="11">
        <v>50</v>
      </c>
      <c r="H125" s="11">
        <v>5</v>
      </c>
      <c r="I125" s="7">
        <f>(T125*$T$23)+(U125*$U$23)+(V125*$V$23)+(W125*$W$23)+(X125*$X$23)+(Y125*$Y$23)+(Z125*$Z$23)+(AA125*$AA$23)</f>
        <v>0.6</v>
      </c>
      <c r="J125" s="8">
        <f>H125+I125</f>
        <v>5.6</v>
      </c>
      <c r="K125" s="11">
        <v>8</v>
      </c>
      <c r="L125" s="11">
        <v>28</v>
      </c>
      <c r="M125" s="11">
        <v>1</v>
      </c>
      <c r="N125" s="9">
        <f>(((10-(((E125*3)+K125)/4))*5)+50)/100</f>
        <v>0.6</v>
      </c>
      <c r="O125" s="7">
        <f>F125/(N125*7.85)</f>
        <v>2.5477707006369426</v>
      </c>
      <c r="P125" s="9">
        <f>(((D125-8.62)*5)+50)/100</f>
        <v>0.519</v>
      </c>
      <c r="Q125" s="7">
        <f>O125*P125*J125</f>
        <v>7.404840764331209</v>
      </c>
      <c r="R125" s="168">
        <f>Q125*(SQRT(L125/28))*100</f>
        <v>740.4840764331209</v>
      </c>
      <c r="S125" s="172">
        <f>R125/(G125+(((M125*3)+3)*20))</f>
        <v>4.355788684900711</v>
      </c>
      <c r="T125" s="10">
        <v>1</v>
      </c>
      <c r="U125" s="5">
        <v>1</v>
      </c>
      <c r="V125" s="5">
        <v>1</v>
      </c>
      <c r="W125" s="5">
        <v>1</v>
      </c>
      <c r="AB125" s="176">
        <f>S125/3.5</f>
        <v>1.2445110528287746</v>
      </c>
      <c r="AD125" s="19" t="s">
        <v>287</v>
      </c>
      <c r="AE125" s="20">
        <f>(S124*AF125)+(S125*AG125)</f>
        <v>35.1077417429241</v>
      </c>
      <c r="AF125" s="5">
        <v>5</v>
      </c>
      <c r="AG125" s="5">
        <v>3</v>
      </c>
      <c r="AH125" s="5"/>
    </row>
    <row r="126" spans="1:34" ht="12" customHeight="1">
      <c r="A126" s="6">
        <v>15.2</v>
      </c>
      <c r="B126" s="11" t="s">
        <v>209</v>
      </c>
      <c r="C126" s="11" t="s">
        <v>211</v>
      </c>
      <c r="D126" s="11">
        <v>6</v>
      </c>
      <c r="E126" s="11">
        <v>8</v>
      </c>
      <c r="F126" s="11">
        <v>12</v>
      </c>
      <c r="G126" s="11">
        <v>30</v>
      </c>
      <c r="H126" s="11">
        <v>5</v>
      </c>
      <c r="I126" s="7">
        <f>(T126*$T$23)+(U126*$U$23)+(V126*$V$23)+(W126*$W$23)+(X126*$X$23)+(Y126*$Y$23)+(Z126*$Z$23)+(AA126*$AA$23)</f>
        <v>1.35</v>
      </c>
      <c r="J126" s="8">
        <f>H126+I126</f>
        <v>6.35</v>
      </c>
      <c r="K126" s="11">
        <v>8</v>
      </c>
      <c r="L126" s="11">
        <v>28</v>
      </c>
      <c r="M126" s="11">
        <v>1</v>
      </c>
      <c r="N126" s="9">
        <f>(((10-(((E126*3)+K126)/4))*5)+50)/100</f>
        <v>0.6</v>
      </c>
      <c r="O126" s="7">
        <f>F126/(N126*7.85)</f>
        <v>2.5477707006369426</v>
      </c>
      <c r="P126" s="9">
        <f>(((D126-8.62)*5)+50)/100</f>
        <v>0.36900000000000005</v>
      </c>
      <c r="Q126" s="7">
        <f>O126*P126*J126</f>
        <v>5.969808917197453</v>
      </c>
      <c r="R126" s="168">
        <f>Q126*(SQRT(L126/28))*100</f>
        <v>596.9808917197453</v>
      </c>
      <c r="S126" s="172">
        <f>R126/(G126+(((M126*3)+3)*20))</f>
        <v>3.9798726114649683</v>
      </c>
      <c r="T126" s="10">
        <v>1</v>
      </c>
      <c r="U126" s="5">
        <v>1</v>
      </c>
      <c r="V126" s="5">
        <v>2</v>
      </c>
      <c r="X126" s="5">
        <v>1</v>
      </c>
      <c r="AB126" s="176">
        <f>S126/3.5</f>
        <v>1.1371064604185623</v>
      </c>
      <c r="AD126" s="19" t="s">
        <v>288</v>
      </c>
      <c r="AE126" s="20">
        <f>(S127*AF126)+(S128*AG126)</f>
        <v>78.53741061954688</v>
      </c>
      <c r="AF126" s="5">
        <v>6</v>
      </c>
      <c r="AG126" s="5">
        <v>2</v>
      </c>
      <c r="AH126" s="5"/>
    </row>
    <row r="127" spans="1:34" ht="12" customHeight="1">
      <c r="A127" s="11">
        <v>15.5</v>
      </c>
      <c r="B127" s="11" t="s">
        <v>209</v>
      </c>
      <c r="C127" s="11" t="s">
        <v>213</v>
      </c>
      <c r="D127" s="11">
        <v>10</v>
      </c>
      <c r="E127" s="11">
        <v>8</v>
      </c>
      <c r="F127" s="11">
        <f>14*1.25</f>
        <v>17.5</v>
      </c>
      <c r="G127" s="11">
        <v>120</v>
      </c>
      <c r="H127" s="11">
        <v>7</v>
      </c>
      <c r="I127" s="7">
        <f>(T127*$T$23)+(U127*$U$23)+(V127*$V$23)+(W127*$W$23)+(X127*$X$23)+(Y127*$Y$23)+(Z127*$Z$23)+(AA127*$AA$23)</f>
        <v>5.55</v>
      </c>
      <c r="J127" s="8">
        <f>H127+I127</f>
        <v>12.55</v>
      </c>
      <c r="K127" s="11">
        <v>8</v>
      </c>
      <c r="L127" s="11">
        <v>40</v>
      </c>
      <c r="M127" s="11">
        <v>2</v>
      </c>
      <c r="N127" s="9">
        <f>(((10-(((E127*3)+K127)/4))*5)+50)/100</f>
        <v>0.6</v>
      </c>
      <c r="O127" s="7">
        <f>F127/(N127*7.85)</f>
        <v>3.715498938428875</v>
      </c>
      <c r="P127" s="9">
        <f>(((D127-8.62)*5)+50)/100</f>
        <v>0.5690000000000001</v>
      </c>
      <c r="Q127" s="7">
        <f>O127*P127*J127</f>
        <v>26.53219214437368</v>
      </c>
      <c r="R127" s="168">
        <f>Q127*(SQRT(L127/28))*100</f>
        <v>3171.2035119312677</v>
      </c>
      <c r="S127" s="172">
        <f>R127/(G127+(((M127*3)+3)*20))</f>
        <v>10.570678373104226</v>
      </c>
      <c r="T127" s="10">
        <v>1</v>
      </c>
      <c r="U127" s="5">
        <v>3</v>
      </c>
      <c r="V127" s="5">
        <v>2</v>
      </c>
      <c r="X127" s="5">
        <v>1</v>
      </c>
      <c r="Z127" s="5">
        <v>1</v>
      </c>
      <c r="AB127" s="176">
        <f>S127/6.2</f>
        <v>1.70494812469423</v>
      </c>
      <c r="AD127" s="19" t="s">
        <v>289</v>
      </c>
      <c r="AE127" s="20">
        <f>(S129*AF127)+(S130*AG127)+(S131*AH127)</f>
        <v>105.32681402198641</v>
      </c>
      <c r="AF127" s="5">
        <v>4</v>
      </c>
      <c r="AG127" s="5">
        <v>3</v>
      </c>
      <c r="AH127" s="5">
        <v>1</v>
      </c>
    </row>
    <row r="128" spans="1:34" ht="12" customHeight="1">
      <c r="A128" s="6">
        <v>15.4</v>
      </c>
      <c r="B128" s="11" t="s">
        <v>209</v>
      </c>
      <c r="C128" s="11" t="s">
        <v>212</v>
      </c>
      <c r="D128" s="11">
        <v>9</v>
      </c>
      <c r="E128" s="11">
        <v>8</v>
      </c>
      <c r="F128" s="11">
        <v>16</v>
      </c>
      <c r="G128" s="11">
        <v>70</v>
      </c>
      <c r="H128" s="11">
        <v>8</v>
      </c>
      <c r="I128" s="7">
        <f>(T128*$T$23)+(U128*$U$23)+(V128*$V$23)+(W128*$W$23)+(X128*$X$23)+(Y128*$Y$23)+(Z128*$Z$23)+(AA128*$AA$23)</f>
        <v>1.45</v>
      </c>
      <c r="J128" s="8">
        <f>H128+I128</f>
        <v>9.45</v>
      </c>
      <c r="K128" s="11">
        <v>8</v>
      </c>
      <c r="L128" s="11">
        <v>36</v>
      </c>
      <c r="M128" s="11">
        <v>2</v>
      </c>
      <c r="N128" s="9">
        <f>(((10-(((E128*3)+K128)/4))*5)+50)/100</f>
        <v>0.6</v>
      </c>
      <c r="O128" s="7">
        <f>F128/(N128*7.85)</f>
        <v>3.397027600849257</v>
      </c>
      <c r="P128" s="9">
        <f>(((D128-8.62)*5)+50)/100</f>
        <v>0.519</v>
      </c>
      <c r="Q128" s="7">
        <f>O128*P128*J128</f>
        <v>16.660891719745223</v>
      </c>
      <c r="R128" s="168">
        <f>Q128*(SQRT(L128/28))*100</f>
        <v>1889.1675476151904</v>
      </c>
      <c r="S128" s="172">
        <f>R128/(G128+(((M128*3)+3)*20))</f>
        <v>7.556670190460761</v>
      </c>
      <c r="T128" s="10">
        <v>1</v>
      </c>
      <c r="U128" s="5">
        <v>2</v>
      </c>
      <c r="V128" s="5">
        <v>2</v>
      </c>
      <c r="X128" s="5">
        <v>1</v>
      </c>
      <c r="AB128" s="176">
        <f>S128/6.2</f>
        <v>1.2188177726549614</v>
      </c>
      <c r="AD128" s="19" t="s">
        <v>290</v>
      </c>
      <c r="AE128" s="20">
        <f>(S132*AF128)</f>
        <v>32.437521713954844</v>
      </c>
      <c r="AF128" s="5">
        <v>1</v>
      </c>
      <c r="AH128" s="5"/>
    </row>
    <row r="129" spans="1:34" ht="12" customHeight="1">
      <c r="A129" s="11">
        <v>15.7</v>
      </c>
      <c r="B129" s="11" t="s">
        <v>209</v>
      </c>
      <c r="C129" s="11" t="s">
        <v>215</v>
      </c>
      <c r="D129" s="11">
        <v>12</v>
      </c>
      <c r="E129" s="11">
        <v>10</v>
      </c>
      <c r="F129" s="11">
        <v>26</v>
      </c>
      <c r="G129" s="11">
        <v>180</v>
      </c>
      <c r="H129" s="11">
        <v>10</v>
      </c>
      <c r="I129" s="7">
        <f>(T129*$T$23)+(U129*$U$23)+(V129*$V$23)+(W129*$W$23)+(X129*$X$23)+(Y129*$Y$23)+(Z129*$Z$23)+(AA129*$AA$23)</f>
        <v>3.45</v>
      </c>
      <c r="J129" s="8">
        <f>H129+I129</f>
        <v>13.45</v>
      </c>
      <c r="K129" s="11">
        <v>10</v>
      </c>
      <c r="L129" s="11">
        <v>28</v>
      </c>
      <c r="M129" s="11">
        <v>3</v>
      </c>
      <c r="N129" s="9">
        <f>(((10-(((E129*3)+K129)/4))*5)+50)/100</f>
        <v>0.5</v>
      </c>
      <c r="O129" s="7">
        <f>F129/(N129*7.85)</f>
        <v>6.624203821656051</v>
      </c>
      <c r="P129" s="9">
        <f>(((D129-8.62)*5)+50)/100</f>
        <v>0.669</v>
      </c>
      <c r="Q129" s="7">
        <f>O129*P129*J129</f>
        <v>59.60491719745224</v>
      </c>
      <c r="R129" s="168">
        <f>Q129*(SQRT(L129/28))*100</f>
        <v>5960.491719745224</v>
      </c>
      <c r="S129" s="172">
        <f>R129/(G129+(((M129*3)+3)*20))</f>
        <v>14.191646951774343</v>
      </c>
      <c r="T129" s="10">
        <v>1</v>
      </c>
      <c r="U129" s="5">
        <v>2</v>
      </c>
      <c r="V129" s="5">
        <v>2</v>
      </c>
      <c r="X129" s="5">
        <v>1</v>
      </c>
      <c r="Y129" s="5">
        <v>1</v>
      </c>
      <c r="AB129" s="176">
        <f>S129/11.4</f>
        <v>1.2448813115591528</v>
      </c>
      <c r="AD129" s="58" t="s">
        <v>284</v>
      </c>
      <c r="AE129" s="59">
        <f>SUM(AE125:AE128)</f>
        <v>251.40948809841225</v>
      </c>
      <c r="AH129" s="5"/>
    </row>
    <row r="130" spans="1:34" ht="12" customHeight="1">
      <c r="A130" s="6">
        <v>15.8</v>
      </c>
      <c r="B130" s="11" t="s">
        <v>209</v>
      </c>
      <c r="C130" s="11" t="s">
        <v>216</v>
      </c>
      <c r="D130" s="11">
        <v>12</v>
      </c>
      <c r="E130" s="11">
        <v>10</v>
      </c>
      <c r="F130" s="11">
        <f>14*1.5</f>
        <v>21</v>
      </c>
      <c r="G130" s="11">
        <v>120</v>
      </c>
      <c r="H130" s="11">
        <v>8</v>
      </c>
      <c r="I130" s="7">
        <f>(T130*$T$23)+(U130*$U$23)+(V130*$V$23)+(W130*$W$23)+(X130*$X$23)+(Y130*$Y$23)+(Z130*$Z$23)+(AA130*$AA$23)</f>
        <v>3.35</v>
      </c>
      <c r="J130" s="8">
        <f>H130+I130</f>
        <v>11.35</v>
      </c>
      <c r="K130" s="11">
        <v>10</v>
      </c>
      <c r="L130" s="11">
        <v>36</v>
      </c>
      <c r="M130" s="11">
        <v>3</v>
      </c>
      <c r="N130" s="9">
        <f>(((10-(((E130*3)+K130)/4))*5)+50)/100</f>
        <v>0.5</v>
      </c>
      <c r="O130" s="7">
        <f>F130/(N130*7.85)</f>
        <v>5.35031847133758</v>
      </c>
      <c r="P130" s="9">
        <f>(((D130-8.62)*5)+50)/100</f>
        <v>0.669</v>
      </c>
      <c r="Q130" s="7">
        <f>O130*P130*J130</f>
        <v>40.62577070063695</v>
      </c>
      <c r="R130" s="168">
        <f>Q130*(SQRT(L130/28))*100</f>
        <v>4606.529404037985</v>
      </c>
      <c r="S130" s="172">
        <f>R130/(G130+(((M130*3)+3)*20))</f>
        <v>12.795915011216625</v>
      </c>
      <c r="T130" s="10">
        <v>1</v>
      </c>
      <c r="U130" s="5">
        <v>1</v>
      </c>
      <c r="V130" s="5">
        <v>4</v>
      </c>
      <c r="W130" s="5">
        <v>3</v>
      </c>
      <c r="X130" s="5">
        <v>1</v>
      </c>
      <c r="AB130" s="176">
        <f>S130/11.4</f>
        <v>1.1224486851944409</v>
      </c>
      <c r="AD130" s="19"/>
      <c r="AE130" s="20"/>
      <c r="AH130" s="5"/>
    </row>
    <row r="131" spans="1:34" ht="12" customHeight="1">
      <c r="A131" s="11">
        <v>15.6</v>
      </c>
      <c r="B131" s="11" t="s">
        <v>209</v>
      </c>
      <c r="C131" s="11" t="s">
        <v>214</v>
      </c>
      <c r="D131" s="11">
        <v>10</v>
      </c>
      <c r="E131" s="11">
        <v>10</v>
      </c>
      <c r="F131" s="11">
        <v>20</v>
      </c>
      <c r="G131" s="11">
        <v>200</v>
      </c>
      <c r="H131" s="11">
        <v>6</v>
      </c>
      <c r="I131" s="7">
        <f>(T131*$T$23)+(U131*$U$23)+(V131*$V$23)+(W131*$W$23)+(X131*$X$23)+(Y131*$Y$23)+(Z131*$Z$23)+(AA131*$AA$23)</f>
        <v>6.35</v>
      </c>
      <c r="J131" s="8">
        <f>H131+I131</f>
        <v>12.35</v>
      </c>
      <c r="K131" s="11">
        <v>18</v>
      </c>
      <c r="L131" s="11">
        <v>28</v>
      </c>
      <c r="M131" s="11">
        <v>3</v>
      </c>
      <c r="N131" s="9">
        <f>(((10-(((E131*3)+K131)/4))*5)+50)/100</f>
        <v>0.4</v>
      </c>
      <c r="O131" s="7">
        <f>F131/(N131*7.85)</f>
        <v>6.369426751592356</v>
      </c>
      <c r="P131" s="9">
        <f>(((D131-8.62)*5)+50)/100</f>
        <v>0.5690000000000001</v>
      </c>
      <c r="Q131" s="7">
        <f>O131*P131*J131</f>
        <v>44.758917197452234</v>
      </c>
      <c r="R131" s="168">
        <f>Q131*(SQRT(L131/28))*100</f>
        <v>4475.891719745224</v>
      </c>
      <c r="S131" s="172">
        <f>R131/(G131+(((M131*3)+3)*20))</f>
        <v>10.172481181239146</v>
      </c>
      <c r="T131" s="10">
        <v>1</v>
      </c>
      <c r="U131" s="5">
        <v>1</v>
      </c>
      <c r="V131" s="5">
        <v>2</v>
      </c>
      <c r="W131" s="5">
        <v>2</v>
      </c>
      <c r="X131" s="5">
        <v>1</v>
      </c>
      <c r="Z131" s="5">
        <v>1</v>
      </c>
      <c r="AB131" s="176">
        <f>S131/11.4</f>
        <v>0.8923229106350128</v>
      </c>
      <c r="AD131" s="19"/>
      <c r="AE131" s="20"/>
      <c r="AH131" s="5"/>
    </row>
    <row r="132" spans="1:34" ht="12" customHeight="1">
      <c r="A132" s="6">
        <v>15.9</v>
      </c>
      <c r="B132" s="11" t="s">
        <v>209</v>
      </c>
      <c r="C132" s="11" t="s">
        <v>217</v>
      </c>
      <c r="D132" s="11">
        <v>15</v>
      </c>
      <c r="E132" s="11">
        <v>15</v>
      </c>
      <c r="F132" s="11">
        <v>30</v>
      </c>
      <c r="G132" s="11">
        <v>300</v>
      </c>
      <c r="H132" s="11">
        <v>13</v>
      </c>
      <c r="I132" s="7">
        <f>(T132*$T$23)+(U132*$U$23)+(V132*$V$23)+(W132*$W$23)+(X132*$X$23)+(Y132*$Y$23)+(Z132*$Z$23)+(AA132*$AA$23)</f>
        <v>4.1</v>
      </c>
      <c r="J132" s="8">
        <f>H132+I132</f>
        <v>17.1</v>
      </c>
      <c r="K132" s="11">
        <v>13</v>
      </c>
      <c r="L132" s="11">
        <v>28</v>
      </c>
      <c r="M132" s="11">
        <v>4</v>
      </c>
      <c r="N132" s="9">
        <f>(((10-(((E132*3)+K132)/4))*5)+50)/100</f>
        <v>0.275</v>
      </c>
      <c r="O132" s="7">
        <f>F132/(N132*7.85)</f>
        <v>13.896931094383325</v>
      </c>
      <c r="P132" s="9">
        <f>(((D132-8.62)*5)+50)/100</f>
        <v>0.8190000000000001</v>
      </c>
      <c r="Q132" s="7">
        <f>O132*P132*J132</f>
        <v>194.62513028372905</v>
      </c>
      <c r="R132" s="168">
        <f>Q132*(SQRT(L132/28))*100</f>
        <v>19462.513028372905</v>
      </c>
      <c r="S132" s="172">
        <f>R132/(G132+(((M132*3)+3)*20))</f>
        <v>32.437521713954844</v>
      </c>
      <c r="T132" s="10">
        <v>1</v>
      </c>
      <c r="U132" s="5">
        <v>1</v>
      </c>
      <c r="V132" s="5">
        <v>1</v>
      </c>
      <c r="W132" s="5">
        <v>4</v>
      </c>
      <c r="X132" s="5">
        <v>2</v>
      </c>
      <c r="AB132" s="176">
        <f>S132/30.8</f>
        <v>1.0531662894141183</v>
      </c>
      <c r="AD132" s="19"/>
      <c r="AE132" s="20"/>
      <c r="AH132" s="5"/>
    </row>
    <row r="133" spans="1:34" ht="12" customHeight="1">
      <c r="A133" s="6">
        <v>5.3</v>
      </c>
      <c r="B133" s="6" t="s">
        <v>165</v>
      </c>
      <c r="C133" s="6" t="s">
        <v>168</v>
      </c>
      <c r="D133" s="6">
        <v>7</v>
      </c>
      <c r="E133" s="6">
        <v>6</v>
      </c>
      <c r="F133" s="6">
        <v>12</v>
      </c>
      <c r="G133" s="6">
        <v>50</v>
      </c>
      <c r="H133" s="6">
        <v>6</v>
      </c>
      <c r="I133" s="7">
        <f>(T133*$T$23)+(U133*$U$23)+(V133*$V$23)+(W133*$W$23)+(X133*$X$23)+(Y133*$Y$23)+(Z133*$Z$23)+(AA133*$AA$23)</f>
        <v>0.85</v>
      </c>
      <c r="J133" s="8">
        <f>H133+I133</f>
        <v>6.85</v>
      </c>
      <c r="K133" s="6">
        <v>9</v>
      </c>
      <c r="L133" s="6">
        <v>24</v>
      </c>
      <c r="M133" s="6">
        <v>1</v>
      </c>
      <c r="N133" s="9">
        <f>(((10-(((E133*3)+K133)/4))*5)+50)/100</f>
        <v>0.6625</v>
      </c>
      <c r="O133" s="7">
        <f>F133/(N133*7.85)</f>
        <v>2.30741497416176</v>
      </c>
      <c r="P133" s="9">
        <f>(((D133-8.62)*5)+50)/100</f>
        <v>0.41900000000000004</v>
      </c>
      <c r="Q133" s="7">
        <f>O133*P133*J133</f>
        <v>6.622627088090375</v>
      </c>
      <c r="R133" s="168">
        <f>Q133*(SQRT(L133/28))*100</f>
        <v>613.1361271452232</v>
      </c>
      <c r="S133" s="172">
        <f>R133/(G133+(((M133*3)+3)*20))</f>
        <v>3.606683100854254</v>
      </c>
      <c r="T133" s="10"/>
      <c r="U133" s="5">
        <v>1</v>
      </c>
      <c r="V133" s="5">
        <v>1</v>
      </c>
      <c r="W133" s="5">
        <v>1</v>
      </c>
      <c r="AB133" s="176">
        <f>S133/3.5</f>
        <v>1.0304808859583583</v>
      </c>
      <c r="AD133" s="16" t="s">
        <v>165</v>
      </c>
      <c r="AE133" s="20"/>
      <c r="AH133" s="5"/>
    </row>
    <row r="134" spans="1:34" ht="12" customHeight="1">
      <c r="A134" s="11">
        <v>5.2</v>
      </c>
      <c r="B134" s="11" t="s">
        <v>165</v>
      </c>
      <c r="C134" s="11" t="s">
        <v>167</v>
      </c>
      <c r="D134" s="11">
        <v>9</v>
      </c>
      <c r="E134" s="11">
        <v>6</v>
      </c>
      <c r="F134" s="11">
        <v>8</v>
      </c>
      <c r="G134" s="11">
        <v>55</v>
      </c>
      <c r="H134" s="11">
        <v>4</v>
      </c>
      <c r="I134" s="7">
        <f>(T134*$T$23)+(U134*$U$23)+(V134*$V$23)+(W134*$W$23)+(X134*$X$23)+(Y134*$Y$23)+(Z134*$Z$23)+(AA134*$AA$23)</f>
        <v>1.75</v>
      </c>
      <c r="J134" s="8">
        <f>H134+I134</f>
        <v>5.75</v>
      </c>
      <c r="K134" s="11">
        <v>8</v>
      </c>
      <c r="L134" s="11">
        <v>24</v>
      </c>
      <c r="M134" s="11">
        <v>1</v>
      </c>
      <c r="N134" s="9">
        <f>(((10-(((E134*3)+K134)/4))*5)+50)/100</f>
        <v>0.675</v>
      </c>
      <c r="O134" s="7">
        <f>F134/(N134*7.85)</f>
        <v>1.509790044821892</v>
      </c>
      <c r="P134" s="9">
        <f>(((D134-8.62)*5)+50)/100</f>
        <v>0.519</v>
      </c>
      <c r="Q134" s="7">
        <f>O134*P134*J134</f>
        <v>4.505590941259731</v>
      </c>
      <c r="R134" s="168">
        <f>Q134*(SQRT(L134/28))*100</f>
        <v>417.1366654771388</v>
      </c>
      <c r="S134" s="172">
        <f>R134/(G134+(((M134*3)+3)*20))</f>
        <v>2.3836380884407933</v>
      </c>
      <c r="T134" s="10"/>
      <c r="V134" s="5">
        <v>1</v>
      </c>
      <c r="W134" s="5">
        <v>1</v>
      </c>
      <c r="X134" s="5">
        <v>1</v>
      </c>
      <c r="AB134" s="176">
        <f>S134/3.5</f>
        <v>0.6810394538402267</v>
      </c>
      <c r="AD134" s="19" t="s">
        <v>287</v>
      </c>
      <c r="AE134" s="20">
        <f>(S133*AF134)+(S134*AG134)</f>
        <v>25.184329769593653</v>
      </c>
      <c r="AF134" s="5">
        <v>5</v>
      </c>
      <c r="AG134" s="5">
        <v>3</v>
      </c>
      <c r="AH134" s="5"/>
    </row>
    <row r="135" spans="1:34" ht="12" customHeight="1">
      <c r="A135" s="6">
        <v>5.1</v>
      </c>
      <c r="B135" s="11" t="s">
        <v>165</v>
      </c>
      <c r="C135" s="11" t="s">
        <v>166</v>
      </c>
      <c r="D135" s="11">
        <v>4</v>
      </c>
      <c r="E135" s="11">
        <v>6</v>
      </c>
      <c r="F135" s="11">
        <v>7</v>
      </c>
      <c r="G135" s="11">
        <v>30</v>
      </c>
      <c r="H135" s="11">
        <v>4</v>
      </c>
      <c r="I135" s="7">
        <f>(T135*$T$23)+(U135*$U$23)+(V135*$V$23)+(W135*$W$23)+(X135*$X$23)+(Y135*$Y$23)+(Z135*$Z$23)+(AA135*$AA$23)</f>
        <v>0.7</v>
      </c>
      <c r="J135" s="8">
        <f>H135+I135</f>
        <v>4.7</v>
      </c>
      <c r="K135" s="11">
        <v>8</v>
      </c>
      <c r="L135" s="11">
        <v>36</v>
      </c>
      <c r="M135" s="11">
        <v>1</v>
      </c>
      <c r="N135" s="9">
        <f>(((10-(((E135*3)+K135)/4))*5)+50)/100</f>
        <v>0.675</v>
      </c>
      <c r="O135" s="7">
        <f>F135/(N135*7.85)</f>
        <v>1.3210662892191554</v>
      </c>
      <c r="P135" s="9">
        <f>(((D135-8.62)*5)+50)/100</f>
        <v>0.2690000000000001</v>
      </c>
      <c r="Q135" s="7">
        <f>O135*P135*J135</f>
        <v>1.6702241094597785</v>
      </c>
      <c r="R135" s="168">
        <f>Q135*(SQRT(L135/28))*100</f>
        <v>189.3856126017813</v>
      </c>
      <c r="S135" s="172">
        <f>R135/(G135+(((M135*3)+3)*20))</f>
        <v>1.262570750678542</v>
      </c>
      <c r="T135" s="10"/>
      <c r="U135" s="5">
        <v>2</v>
      </c>
      <c r="V135" s="5">
        <v>2</v>
      </c>
      <c r="AB135" s="176">
        <f>S135/3.5</f>
        <v>0.36073450019386916</v>
      </c>
      <c r="AD135" s="19" t="s">
        <v>288</v>
      </c>
      <c r="AE135" s="20">
        <f>(S136*AF135)+(S137*AG135)</f>
        <v>51.403513281914144</v>
      </c>
      <c r="AF135" s="5">
        <v>6</v>
      </c>
      <c r="AG135" s="5">
        <v>2</v>
      </c>
      <c r="AH135" s="5"/>
    </row>
    <row r="136" spans="1:34" ht="12" customHeight="1">
      <c r="A136" s="11">
        <v>5.5</v>
      </c>
      <c r="B136" s="11" t="s">
        <v>165</v>
      </c>
      <c r="C136" s="11" t="s">
        <v>170</v>
      </c>
      <c r="D136" s="11">
        <v>9</v>
      </c>
      <c r="E136" s="11">
        <v>8</v>
      </c>
      <c r="F136" s="11">
        <v>14</v>
      </c>
      <c r="G136" s="11">
        <v>120</v>
      </c>
      <c r="H136" s="11">
        <v>12</v>
      </c>
      <c r="I136" s="7">
        <f>(T136*$T$23)+(U136*$U$23)+(V136*$V$23)+(W136*$W$23)+(X136*$X$23)+(Y136*$Y$23)+(Z136*$Z$23)+(AA136*$AA$23)</f>
        <v>2.25</v>
      </c>
      <c r="J136" s="8">
        <f>H136+I136</f>
        <v>14.25</v>
      </c>
      <c r="K136" s="11">
        <v>6</v>
      </c>
      <c r="L136" s="11">
        <v>24</v>
      </c>
      <c r="M136" s="11">
        <v>2</v>
      </c>
      <c r="N136" s="9">
        <f>(((10-(((E136*3)+K136)/4))*5)+50)/100</f>
        <v>0.625</v>
      </c>
      <c r="O136" s="7">
        <f>F136/(N136*7.85)</f>
        <v>2.8535031847133756</v>
      </c>
      <c r="P136" s="9">
        <f>(((D136-8.62)*5)+50)/100</f>
        <v>0.519</v>
      </c>
      <c r="Q136" s="7">
        <f>O136*P136*J136</f>
        <v>21.10379617834395</v>
      </c>
      <c r="R136" s="168">
        <f>Q136*(SQRT(L136/28))*100</f>
        <v>1953.8318683413984</v>
      </c>
      <c r="S136" s="172">
        <f>R136/(G136+(((M136*3)+3)*20))</f>
        <v>6.512772894471328</v>
      </c>
      <c r="T136" s="10"/>
      <c r="V136" s="5">
        <v>3</v>
      </c>
      <c r="W136" s="5">
        <v>1</v>
      </c>
      <c r="X136" s="5">
        <v>1</v>
      </c>
      <c r="AB136" s="176">
        <f>S136/6.2</f>
        <v>1.0504472410437626</v>
      </c>
      <c r="AD136" s="19" t="s">
        <v>289</v>
      </c>
      <c r="AE136" s="20">
        <f>(S138*AF136)+(S139*AG136)+(S140*AH136)</f>
        <v>102.25426824942456</v>
      </c>
      <c r="AF136" s="5">
        <v>4</v>
      </c>
      <c r="AG136" s="5">
        <v>3</v>
      </c>
      <c r="AH136" s="5">
        <v>1</v>
      </c>
    </row>
    <row r="137" spans="1:34" ht="12" customHeight="1">
      <c r="A137" s="6">
        <v>5.4</v>
      </c>
      <c r="B137" s="11" t="s">
        <v>165</v>
      </c>
      <c r="C137" s="11" t="s">
        <v>169</v>
      </c>
      <c r="D137" s="11">
        <v>9</v>
      </c>
      <c r="E137" s="11">
        <v>8</v>
      </c>
      <c r="F137" s="11">
        <v>16</v>
      </c>
      <c r="G137" s="11">
        <v>80</v>
      </c>
      <c r="H137" s="11">
        <v>8</v>
      </c>
      <c r="I137" s="7">
        <f>(T137*$T$23)+(U137*$U$23)+(V137*$V$23)+(W137*$W$23)+(X137*$X$23)+(Y137*$Y$23)+(Z137*$Z$23)+(AA137*$AA$23)</f>
        <v>0.35</v>
      </c>
      <c r="J137" s="8">
        <f>H137+I137</f>
        <v>8.35</v>
      </c>
      <c r="K137" s="11">
        <v>6</v>
      </c>
      <c r="L137" s="11">
        <v>36</v>
      </c>
      <c r="M137" s="11">
        <v>2</v>
      </c>
      <c r="N137" s="9">
        <f>(((10-(((E137*3)+K137)/4))*5)+50)/100</f>
        <v>0.625</v>
      </c>
      <c r="O137" s="7">
        <f>F137/(N137*7.85)</f>
        <v>3.261146496815287</v>
      </c>
      <c r="P137" s="9">
        <f>(((D137-8.62)*5)+50)/100</f>
        <v>0.519</v>
      </c>
      <c r="Q137" s="7">
        <f>O137*P137*J137</f>
        <v>14.132667515923568</v>
      </c>
      <c r="R137" s="168">
        <f>Q137*(SQRT(L137/28))*100</f>
        <v>1602.493868961203</v>
      </c>
      <c r="S137" s="172">
        <f>R137/(G137+(((M137*3)+3)*20))</f>
        <v>6.163437957543088</v>
      </c>
      <c r="T137" s="10"/>
      <c r="U137" s="5">
        <v>1</v>
      </c>
      <c r="V137" s="5">
        <v>1</v>
      </c>
      <c r="AB137" s="176">
        <f>S137/6.2</f>
        <v>0.9941028963779175</v>
      </c>
      <c r="AD137" s="19" t="s">
        <v>290</v>
      </c>
      <c r="AE137" s="20">
        <f>(S141*AF137)</f>
        <v>6.058362594320449</v>
      </c>
      <c r="AF137" s="5">
        <v>1</v>
      </c>
      <c r="AH137" s="5"/>
    </row>
    <row r="138" spans="1:34" ht="12" customHeight="1">
      <c r="A138" s="11">
        <v>5.6</v>
      </c>
      <c r="B138" s="11" t="s">
        <v>165</v>
      </c>
      <c r="C138" s="11" t="s">
        <v>171</v>
      </c>
      <c r="D138" s="11">
        <v>14</v>
      </c>
      <c r="E138" s="11">
        <v>11</v>
      </c>
      <c r="F138" s="11">
        <v>25</v>
      </c>
      <c r="G138" s="11">
        <v>180</v>
      </c>
      <c r="H138" s="11">
        <v>10</v>
      </c>
      <c r="I138" s="7">
        <f>(T138*$T$23)+(U138*$U$23)+(V138*$V$23)+(W138*$W$23)+(X138*$X$23)+(Y138*$Y$23)+(Z138*$Z$23)+(AA138*$AA$23)</f>
        <v>2</v>
      </c>
      <c r="J138" s="8">
        <f>H138+I138</f>
        <v>12</v>
      </c>
      <c r="K138" s="11">
        <v>11</v>
      </c>
      <c r="L138" s="11">
        <v>28</v>
      </c>
      <c r="M138" s="11">
        <v>3</v>
      </c>
      <c r="N138" s="9">
        <f>(((10-(((E138*3)+K138)/4))*5)+50)/100</f>
        <v>0.45</v>
      </c>
      <c r="O138" s="7">
        <f>F138/(N138*7.85)</f>
        <v>7.077140835102619</v>
      </c>
      <c r="P138" s="9">
        <f>(((D138-8.62)*5)+50)/100</f>
        <v>0.769</v>
      </c>
      <c r="Q138" s="7">
        <f>O138*P138*J138</f>
        <v>65.30785562632697</v>
      </c>
      <c r="R138" s="168">
        <f>Q138*(SQRT(L138/28))*100</f>
        <v>6530.785562632697</v>
      </c>
      <c r="S138" s="172">
        <f>R138/(G138+(((M138*3)+3)*20))</f>
        <v>15.549489434839755</v>
      </c>
      <c r="T138" s="10"/>
      <c r="V138" s="5">
        <v>2</v>
      </c>
      <c r="W138" s="5">
        <v>1</v>
      </c>
      <c r="X138" s="5">
        <v>1</v>
      </c>
      <c r="AB138" s="176">
        <f>S138/11.4</f>
        <v>1.363990301301733</v>
      </c>
      <c r="AD138" s="58" t="s">
        <v>284</v>
      </c>
      <c r="AE138" s="59">
        <f>SUM(AE134:AE137)</f>
        <v>184.9004738952528</v>
      </c>
      <c r="AH138" s="5"/>
    </row>
    <row r="139" spans="1:34" ht="12" customHeight="1">
      <c r="A139" s="6">
        <v>5.8</v>
      </c>
      <c r="B139" s="11" t="s">
        <v>165</v>
      </c>
      <c r="C139" s="11" t="s">
        <v>173</v>
      </c>
      <c r="D139" s="11">
        <v>12</v>
      </c>
      <c r="E139" s="11">
        <v>12</v>
      </c>
      <c r="F139" s="11">
        <v>15</v>
      </c>
      <c r="G139" s="11">
        <v>120</v>
      </c>
      <c r="H139" s="11">
        <v>7</v>
      </c>
      <c r="I139" s="7">
        <f>(T139*$T$23)+(U139*$U$23)+(V139*$V$23)+(W139*$W$23)+(X139*$X$23)+(Y139*$Y$23)+(Z139*$Z$23)+(AA139*$AA$23)</f>
        <v>2.75</v>
      </c>
      <c r="J139" s="8">
        <f>H139+I139</f>
        <v>9.75</v>
      </c>
      <c r="K139" s="11">
        <v>16</v>
      </c>
      <c r="L139" s="11">
        <v>36</v>
      </c>
      <c r="M139" s="11">
        <v>3</v>
      </c>
      <c r="N139" s="9">
        <f>(((10-(((E139*3)+K139)/4))*5)+50)/100</f>
        <v>0.35</v>
      </c>
      <c r="O139" s="7">
        <f>F139/(N139*7.85)</f>
        <v>5.459508644222021</v>
      </c>
      <c r="P139" s="9">
        <f>(((D139-8.62)*5)+50)/100</f>
        <v>0.669</v>
      </c>
      <c r="Q139" s="7">
        <f>O139*P139*J139</f>
        <v>35.61101000909919</v>
      </c>
      <c r="R139" s="168">
        <f>Q139*(SQRT(L139/28))*100</f>
        <v>4037.9089894246476</v>
      </c>
      <c r="S139" s="172">
        <f>R139/(G139+(((M139*3)+3)*20))</f>
        <v>11.21641385951291</v>
      </c>
      <c r="T139" s="10"/>
      <c r="V139" s="5">
        <v>1</v>
      </c>
      <c r="W139" s="5">
        <v>1</v>
      </c>
      <c r="X139" s="5">
        <v>2</v>
      </c>
      <c r="AB139" s="176">
        <f>S139/11.4</f>
        <v>0.9838959525888518</v>
      </c>
      <c r="AD139" s="19"/>
      <c r="AE139" s="20"/>
      <c r="AH139" s="5"/>
    </row>
    <row r="140" spans="1:34" ht="12" customHeight="1">
      <c r="A140" s="11">
        <v>5.7</v>
      </c>
      <c r="B140" s="11" t="s">
        <v>165</v>
      </c>
      <c r="C140" s="11" t="s">
        <v>172</v>
      </c>
      <c r="D140" s="11">
        <v>10</v>
      </c>
      <c r="E140" s="11">
        <v>12</v>
      </c>
      <c r="F140" s="11">
        <v>15</v>
      </c>
      <c r="G140" s="11">
        <v>150</v>
      </c>
      <c r="H140" s="11">
        <v>6</v>
      </c>
      <c r="I140" s="7">
        <f>(T140*$T$23)+(U140*$U$23)+(V140*$V$23)+(W140*$W$23)+(X140*$X$23)+(Y140*$Y$23)+(Z140*$Z$23)+(AA140*$AA$23)</f>
        <v>4.55</v>
      </c>
      <c r="J140" s="8">
        <f>H140+I140</f>
        <v>10.55</v>
      </c>
      <c r="K140" s="11">
        <v>10</v>
      </c>
      <c r="L140" s="11">
        <v>24</v>
      </c>
      <c r="M140" s="11">
        <v>3</v>
      </c>
      <c r="N140" s="9">
        <f>(((10-(((E140*3)+K140)/4))*5)+50)/100</f>
        <v>0.425</v>
      </c>
      <c r="O140" s="7">
        <f>F140/(N140*7.85)</f>
        <v>4.496065942300487</v>
      </c>
      <c r="P140" s="9">
        <f>(((D140-8.62)*5)+50)/100</f>
        <v>0.5690000000000001</v>
      </c>
      <c r="Q140" s="7">
        <f>O140*P140*J140</f>
        <v>26.989659048332715</v>
      </c>
      <c r="R140" s="168">
        <f>Q140*(SQRT(L140/28))*100</f>
        <v>2498.756883295454</v>
      </c>
      <c r="S140" s="172">
        <f>R140/(G140+(((M140*3)+3)*20))</f>
        <v>6.407068931526805</v>
      </c>
      <c r="T140" s="10"/>
      <c r="U140" s="5">
        <v>3</v>
      </c>
      <c r="V140" s="5">
        <v>1</v>
      </c>
      <c r="Z140" s="5">
        <v>1</v>
      </c>
      <c r="AB140" s="176">
        <f>S140/11.4</f>
        <v>0.5620235904848074</v>
      </c>
      <c r="AD140" s="19"/>
      <c r="AE140" s="20"/>
      <c r="AH140" s="5"/>
    </row>
    <row r="141" spans="1:34" ht="12" customHeight="1">
      <c r="A141" s="6">
        <v>5.9</v>
      </c>
      <c r="B141" s="11" t="s">
        <v>165</v>
      </c>
      <c r="C141" s="11" t="s">
        <v>174</v>
      </c>
      <c r="D141" s="11">
        <v>9</v>
      </c>
      <c r="E141" s="11">
        <v>10</v>
      </c>
      <c r="F141" s="11">
        <v>25</v>
      </c>
      <c r="G141" s="11">
        <v>300</v>
      </c>
      <c r="H141" s="11">
        <v>4</v>
      </c>
      <c r="I141" s="7">
        <f>(T141*$T$23)+(U141*$U$23)+(V141*$V$23)+(W141*$W$23)+(X141*$X$23)+(Y141*$Y$23)+(Z141*$Z$23)+(AA141*$AA$23)</f>
        <v>5.2</v>
      </c>
      <c r="J141" s="8">
        <f>H141+I141</f>
        <v>9.2</v>
      </c>
      <c r="K141" s="11">
        <v>10</v>
      </c>
      <c r="L141" s="11">
        <v>40</v>
      </c>
      <c r="M141" s="11">
        <v>4</v>
      </c>
      <c r="N141" s="9">
        <f>(((10-(((E141*3)+K141)/4))*5)+50)/100</f>
        <v>0.5</v>
      </c>
      <c r="O141" s="7">
        <f>F141/(N141*7.85)</f>
        <v>6.369426751592357</v>
      </c>
      <c r="P141" s="9">
        <f>(((D141-8.62)*5)+50)/100</f>
        <v>0.519</v>
      </c>
      <c r="Q141" s="7">
        <f>O141*P141*J141</f>
        <v>30.412738853503186</v>
      </c>
      <c r="R141" s="168">
        <f>Q141*(SQRT(L141/28))*100</f>
        <v>3635.017556592269</v>
      </c>
      <c r="S141" s="172">
        <f>R141/(G141+(((M141*3)+3)*20))</f>
        <v>6.058362594320449</v>
      </c>
      <c r="T141" s="10">
        <v>1</v>
      </c>
      <c r="U141" s="5">
        <v>2</v>
      </c>
      <c r="V141" s="5">
        <v>1</v>
      </c>
      <c r="W141" s="5">
        <v>2</v>
      </c>
      <c r="Z141" s="5">
        <v>1</v>
      </c>
      <c r="AB141" s="176">
        <f>S141/30.8</f>
        <v>0.1967000842311834</v>
      </c>
      <c r="AD141" s="19"/>
      <c r="AE141" s="20"/>
      <c r="AH141" s="5"/>
    </row>
    <row r="142" spans="1:34" ht="12" customHeight="1">
      <c r="A142" s="6">
        <v>9.3</v>
      </c>
      <c r="B142" s="6" t="s">
        <v>121</v>
      </c>
      <c r="C142" s="6" t="s">
        <v>58</v>
      </c>
      <c r="D142" s="6">
        <v>13</v>
      </c>
      <c r="E142" s="6">
        <v>5</v>
      </c>
      <c r="F142" s="6">
        <v>12</v>
      </c>
      <c r="G142" s="6">
        <v>30</v>
      </c>
      <c r="H142" s="6">
        <v>7</v>
      </c>
      <c r="I142" s="7">
        <f>(T142*$T$23)+(U142*$U$23)+(V142*$V$23)+(W142*$W$23)+(X142*$X$23)+(Y142*$Y$23)+(Z142*$Z$23)+(AA142*$AA$23)</f>
        <v>0.35</v>
      </c>
      <c r="J142" s="8">
        <f>H142+I142</f>
        <v>7.35</v>
      </c>
      <c r="K142" s="6">
        <v>5</v>
      </c>
      <c r="L142" s="6">
        <v>24</v>
      </c>
      <c r="M142" s="6">
        <v>1</v>
      </c>
      <c r="N142" s="9">
        <f>(((10-(((E142*3)+K142)/4))*5)+50)/100</f>
        <v>0.75</v>
      </c>
      <c r="O142" s="7">
        <f>F142/(N142*7.85)</f>
        <v>2.0382165605095546</v>
      </c>
      <c r="P142" s="9">
        <f>(((D142-8.62)*5)+50)/100</f>
        <v>0.7190000000000001</v>
      </c>
      <c r="Q142" s="7">
        <f>O142*P142*J142</f>
        <v>10.771261146496817</v>
      </c>
      <c r="R142" s="168">
        <f>Q142*(SQRT(L142/28))*100</f>
        <v>997.2250069325889</v>
      </c>
      <c r="S142" s="172">
        <f>R142/(G142+(((M142*3)+3)*20))</f>
        <v>6.648166712883926</v>
      </c>
      <c r="T142" s="10"/>
      <c r="U142" s="5">
        <v>1</v>
      </c>
      <c r="V142" s="5">
        <v>1</v>
      </c>
      <c r="AB142" s="176">
        <f>S142/3.5</f>
        <v>1.8994762036811217</v>
      </c>
      <c r="AD142" s="16" t="s">
        <v>121</v>
      </c>
      <c r="AE142" s="20"/>
      <c r="AH142" s="5"/>
    </row>
    <row r="143" spans="1:34" ht="12" customHeight="1">
      <c r="A143" s="11">
        <v>9.2</v>
      </c>
      <c r="B143" s="11" t="s">
        <v>121</v>
      </c>
      <c r="C143" s="11" t="s">
        <v>57</v>
      </c>
      <c r="D143" s="11">
        <v>8</v>
      </c>
      <c r="E143" s="11">
        <v>6</v>
      </c>
      <c r="F143" s="11">
        <v>12</v>
      </c>
      <c r="G143" s="11">
        <v>30</v>
      </c>
      <c r="H143" s="11">
        <v>5</v>
      </c>
      <c r="I143" s="7">
        <f>(T143*$T$23)+(U143*$U$23)+(V143*$V$23)+(W143*$W$23)+(X143*$X$23)+(Y143*$Y$23)+(Z143*$Z$23)+(AA143*$AA$23)</f>
        <v>0.2</v>
      </c>
      <c r="J143" s="8">
        <f>H143+I143</f>
        <v>5.2</v>
      </c>
      <c r="K143" s="11">
        <v>5</v>
      </c>
      <c r="L143" s="11">
        <v>36</v>
      </c>
      <c r="M143" s="11">
        <v>1</v>
      </c>
      <c r="N143" s="9">
        <f>(((10-(((E143*3)+K143)/4))*5)+50)/100</f>
        <v>0.7125</v>
      </c>
      <c r="O143" s="7">
        <f>F143/(N143*7.85)</f>
        <v>2.1454911163258465</v>
      </c>
      <c r="P143" s="9">
        <f>(((D143-8.62)*5)+50)/100</f>
        <v>0.4690000000000001</v>
      </c>
      <c r="Q143" s="7">
        <f>O143*P143*J143</f>
        <v>5.232423734495476</v>
      </c>
      <c r="R143" s="168">
        <f>Q143*(SQRT(L143/28))*100</f>
        <v>593.3010838108665</v>
      </c>
      <c r="S143" s="172">
        <f>R143/(G143+(((M143*3)+3)*20))</f>
        <v>3.95534055873911</v>
      </c>
      <c r="T143" s="10"/>
      <c r="U143" s="5">
        <v>2</v>
      </c>
      <c r="AB143" s="176">
        <f>S143/3.5</f>
        <v>1.1300973024968886</v>
      </c>
      <c r="AD143" s="19" t="s">
        <v>287</v>
      </c>
      <c r="AE143" s="20">
        <f>(S142*AF143)+(S143*AG143)</f>
        <v>45.10685524063696</v>
      </c>
      <c r="AF143" s="5">
        <v>5</v>
      </c>
      <c r="AG143" s="5">
        <v>3</v>
      </c>
      <c r="AH143" s="5"/>
    </row>
    <row r="144" spans="1:34" ht="12" customHeight="1">
      <c r="A144" s="6">
        <v>9.1</v>
      </c>
      <c r="B144" s="11" t="s">
        <v>121</v>
      </c>
      <c r="C144" s="11" t="s">
        <v>56</v>
      </c>
      <c r="D144" s="11">
        <v>6</v>
      </c>
      <c r="E144" s="11">
        <v>5</v>
      </c>
      <c r="F144" s="11">
        <v>12</v>
      </c>
      <c r="G144" s="11">
        <v>30</v>
      </c>
      <c r="H144" s="11">
        <v>5</v>
      </c>
      <c r="I144" s="7">
        <f>(T144*$T$23)+(U144*$U$23)+(V144*$V$23)+(W144*$W$23)+(X144*$X$23)+(Y144*$Y$23)+(Z144*$Z$23)+(AA144*$AA$23)</f>
        <v>0.6</v>
      </c>
      <c r="J144" s="8">
        <f>H144+I144</f>
        <v>5.6</v>
      </c>
      <c r="K144" s="11">
        <v>5</v>
      </c>
      <c r="L144" s="11">
        <v>24</v>
      </c>
      <c r="M144" s="11">
        <v>1</v>
      </c>
      <c r="N144" s="9">
        <f>(((10-(((E144*3)+K144)/4))*5)+50)/100</f>
        <v>0.75</v>
      </c>
      <c r="O144" s="7">
        <f>F144/(N144*7.85)</f>
        <v>2.0382165605095546</v>
      </c>
      <c r="P144" s="9">
        <f>(((D144-8.62)*5)+50)/100</f>
        <v>0.36900000000000005</v>
      </c>
      <c r="Q144" s="7">
        <f>O144*P144*J144</f>
        <v>4.211770700636944</v>
      </c>
      <c r="R144" s="168">
        <f>Q144*(SQRT(L144/28))*100</f>
        <v>389.9341970282804</v>
      </c>
      <c r="S144" s="172">
        <f>R144/(G144+(((M144*3)+3)*20))</f>
        <v>2.5995613135218694</v>
      </c>
      <c r="T144" s="10"/>
      <c r="U144" s="5">
        <v>1</v>
      </c>
      <c r="W144" s="5">
        <v>1</v>
      </c>
      <c r="AB144" s="176">
        <f>S144/3.5</f>
        <v>0.7427318038633912</v>
      </c>
      <c r="AD144" s="19" t="s">
        <v>288</v>
      </c>
      <c r="AE144" s="20">
        <f>(S145*AF144)+(S146*AG144)</f>
        <v>39.50400116441544</v>
      </c>
      <c r="AF144" s="5">
        <v>6</v>
      </c>
      <c r="AG144" s="5">
        <v>2</v>
      </c>
      <c r="AH144" s="5"/>
    </row>
    <row r="145" spans="1:34" ht="12" customHeight="1">
      <c r="A145" s="11">
        <v>9.5</v>
      </c>
      <c r="B145" s="11" t="s">
        <v>121</v>
      </c>
      <c r="C145" s="11" t="s">
        <v>60</v>
      </c>
      <c r="D145" s="11">
        <v>9</v>
      </c>
      <c r="E145" s="11">
        <v>7</v>
      </c>
      <c r="F145" s="11">
        <v>14</v>
      </c>
      <c r="G145" s="11">
        <v>70</v>
      </c>
      <c r="H145" s="11">
        <v>7</v>
      </c>
      <c r="I145" s="7">
        <f>(T145*$T$23)+(U145*$U$23)+(V145*$V$23)+(W145*$W$23)+(X145*$X$23)+(Y145*$Y$23)+(Z145*$Z$23)+(AA145*$AA$23)</f>
        <v>0.7</v>
      </c>
      <c r="J145" s="8">
        <f>H145+I145</f>
        <v>7.7</v>
      </c>
      <c r="K145" s="11">
        <v>8</v>
      </c>
      <c r="L145" s="11">
        <v>36</v>
      </c>
      <c r="M145" s="11">
        <v>2</v>
      </c>
      <c r="N145" s="9">
        <f>(((10-(((E145*3)+K145)/4))*5)+50)/100</f>
        <v>0.6375</v>
      </c>
      <c r="O145" s="7">
        <f>F145/(N145*7.85)</f>
        <v>2.7975521418758587</v>
      </c>
      <c r="P145" s="9">
        <f>(((D145-8.62)*5)+50)/100</f>
        <v>0.519</v>
      </c>
      <c r="Q145" s="7">
        <f>O145*P145*J145</f>
        <v>11.179857624578496</v>
      </c>
      <c r="R145" s="168">
        <f>Q145*(SQRT(L145/28))*100</f>
        <v>1267.6766986176008</v>
      </c>
      <c r="S145" s="172">
        <f>R145/(G145+(((M145*3)+3)*20))</f>
        <v>5.070706794470403</v>
      </c>
      <c r="T145" s="10"/>
      <c r="U145" s="5">
        <v>2</v>
      </c>
      <c r="V145" s="5">
        <v>2</v>
      </c>
      <c r="AB145" s="176">
        <f>S145/6.2</f>
        <v>0.8178559345920005</v>
      </c>
      <c r="AD145" s="19" t="s">
        <v>289</v>
      </c>
      <c r="AE145" s="20">
        <f>(S147*AF145)+(S148*AG145)+(S149*AH145)</f>
        <v>75.31674601325076</v>
      </c>
      <c r="AF145" s="5">
        <v>4</v>
      </c>
      <c r="AG145" s="5">
        <v>3</v>
      </c>
      <c r="AH145" s="5">
        <v>1</v>
      </c>
    </row>
    <row r="146" spans="1:34" ht="12" customHeight="1">
      <c r="A146" s="6">
        <v>9.4</v>
      </c>
      <c r="B146" s="11" t="s">
        <v>121</v>
      </c>
      <c r="C146" s="11" t="s">
        <v>59</v>
      </c>
      <c r="D146" s="11">
        <v>6</v>
      </c>
      <c r="E146" s="11">
        <v>7</v>
      </c>
      <c r="F146" s="11">
        <v>16</v>
      </c>
      <c r="G146" s="11">
        <v>90</v>
      </c>
      <c r="H146" s="11">
        <v>10</v>
      </c>
      <c r="I146" s="7">
        <f>(T146*$T$23)+(U146*$U$23)+(V146*$V$23)+(W146*$W$23)+(X146*$X$23)+(Y146*$Y$23)+(Z146*$Z$23)+(AA146*$AA$23)</f>
        <v>0.1</v>
      </c>
      <c r="J146" s="8">
        <f>H146+I146</f>
        <v>10.1</v>
      </c>
      <c r="K146" s="11">
        <v>6</v>
      </c>
      <c r="L146" s="11">
        <v>32</v>
      </c>
      <c r="M146" s="11">
        <v>2</v>
      </c>
      <c r="N146" s="9">
        <f>(((10-(((E146*3)+K146)/4))*5)+50)/100</f>
        <v>0.6625</v>
      </c>
      <c r="O146" s="7">
        <f>F146/(N146*7.85)</f>
        <v>3.076553298882346</v>
      </c>
      <c r="P146" s="9">
        <f>(((D146-8.62)*5)+50)/100</f>
        <v>0.36900000000000005</v>
      </c>
      <c r="Q146" s="7">
        <f>O146*P146*J146</f>
        <v>11.466006489604617</v>
      </c>
      <c r="R146" s="168">
        <f>Q146*(SQRT(L146/28))*100</f>
        <v>1225.7676536750591</v>
      </c>
      <c r="S146" s="172">
        <f>R146/(G146+(((M146*3)+3)*20))</f>
        <v>4.539880198796515</v>
      </c>
      <c r="T146" s="10"/>
      <c r="U146" s="5">
        <v>1</v>
      </c>
      <c r="AB146" s="176">
        <f>S146/6.2</f>
        <v>0.7322387417413734</v>
      </c>
      <c r="AD146" s="19" t="s">
        <v>290</v>
      </c>
      <c r="AE146" s="20">
        <f>(S150*AF146)</f>
        <v>30.656124150023977</v>
      </c>
      <c r="AF146" s="5">
        <v>1</v>
      </c>
      <c r="AH146" s="5"/>
    </row>
    <row r="147" spans="1:34" ht="12" customHeight="1">
      <c r="A147" s="11">
        <v>9.7</v>
      </c>
      <c r="B147" s="11" t="s">
        <v>121</v>
      </c>
      <c r="C147" s="11" t="s">
        <v>62</v>
      </c>
      <c r="D147" s="11">
        <v>11</v>
      </c>
      <c r="E147" s="11">
        <v>9</v>
      </c>
      <c r="F147" s="11">
        <f>16*1.25</f>
        <v>20</v>
      </c>
      <c r="G147" s="11">
        <v>160</v>
      </c>
      <c r="H147" s="11">
        <v>8</v>
      </c>
      <c r="I147" s="7">
        <f>(T147*$T$23)+(U147*$U$23)+(V147*$V$23)+(W147*$W$23)+(X147*$X$23)+(Y147*$Y$23)+(Z147*$Z$23)+(AA147*$AA$23)</f>
        <v>5.8</v>
      </c>
      <c r="J147" s="8">
        <f>H147+I147</f>
        <v>13.8</v>
      </c>
      <c r="K147" s="11">
        <v>9</v>
      </c>
      <c r="L147" s="11">
        <v>40</v>
      </c>
      <c r="M147" s="11">
        <v>3</v>
      </c>
      <c r="N147" s="9">
        <f>(((10-(((E147*3)+K147)/4))*5)+50)/100</f>
        <v>0.55</v>
      </c>
      <c r="O147" s="7">
        <f>F147/(N147*7.85)</f>
        <v>4.632310364794441</v>
      </c>
      <c r="P147" s="9">
        <f>(((D147-8.62)*5)+50)/100</f>
        <v>0.6190000000000001</v>
      </c>
      <c r="Q147" s="7">
        <f>O147*P147*J147</f>
        <v>39.57012159814709</v>
      </c>
      <c r="R147" s="168">
        <f>Q147*(SQRT(L147/28))*100</f>
        <v>4729.53414089462</v>
      </c>
      <c r="S147" s="172">
        <f>R147/(G147+(((M147*3)+3)*20))</f>
        <v>11.82383535223655</v>
      </c>
      <c r="T147" s="10"/>
      <c r="U147" s="5">
        <v>3</v>
      </c>
      <c r="W147" s="5">
        <v>1</v>
      </c>
      <c r="X147" s="5">
        <v>1</v>
      </c>
      <c r="Z147" s="5">
        <v>1</v>
      </c>
      <c r="AB147" s="176">
        <f>S147/11.4</f>
        <v>1.0371785396698727</v>
      </c>
      <c r="AD147" s="58" t="s">
        <v>284</v>
      </c>
      <c r="AE147" s="59">
        <f>SUM(AE143:AE146)</f>
        <v>190.58372656832714</v>
      </c>
      <c r="AH147" s="5"/>
    </row>
    <row r="148" spans="1:34" ht="12" customHeight="1">
      <c r="A148" s="6">
        <v>9.6</v>
      </c>
      <c r="B148" s="11" t="s">
        <v>121</v>
      </c>
      <c r="C148" s="11" t="s">
        <v>61</v>
      </c>
      <c r="D148" s="11">
        <v>9</v>
      </c>
      <c r="E148" s="11">
        <v>12</v>
      </c>
      <c r="F148" s="11">
        <v>16</v>
      </c>
      <c r="G148" s="11">
        <v>100</v>
      </c>
      <c r="H148" s="11">
        <v>6</v>
      </c>
      <c r="I148" s="7">
        <f>(T148*$T$23)+(U148*$U$23)+(V148*$V$23)+(W148*$W$23)+(X148*$X$23)+(Y148*$Y$23)+(Z148*$Z$23)+(AA148*$AA$23)</f>
        <v>2.95</v>
      </c>
      <c r="J148" s="8">
        <f>H148+I148</f>
        <v>8.95</v>
      </c>
      <c r="K148" s="11">
        <v>14</v>
      </c>
      <c r="L148" s="11">
        <v>28</v>
      </c>
      <c r="M148" s="11">
        <v>3</v>
      </c>
      <c r="N148" s="9">
        <f>(((10-(((E148*3)+K148)/4))*5)+50)/100</f>
        <v>0.375</v>
      </c>
      <c r="O148" s="7">
        <f>F148/(N148*7.85)</f>
        <v>5.435244161358812</v>
      </c>
      <c r="P148" s="9">
        <f>(((D148-8.62)*5)+50)/100</f>
        <v>0.519</v>
      </c>
      <c r="Q148" s="7">
        <f>O148*P148*J148</f>
        <v>25.246980891719748</v>
      </c>
      <c r="R148" s="168">
        <f>Q148*(SQRT(L148/28))*100</f>
        <v>2524.698089171975</v>
      </c>
      <c r="S148" s="172">
        <f>R148/(G148+(((M148*3)+3)*20))</f>
        <v>7.425582615211691</v>
      </c>
      <c r="T148" s="10"/>
      <c r="U148" s="5">
        <v>2</v>
      </c>
      <c r="V148" s="5">
        <v>1</v>
      </c>
      <c r="W148" s="5">
        <v>1</v>
      </c>
      <c r="X148" s="5">
        <v>2</v>
      </c>
      <c r="AB148" s="176">
        <f>S148/11.4</f>
        <v>0.6513668960712009</v>
      </c>
      <c r="AD148" s="19"/>
      <c r="AE148" s="20"/>
      <c r="AH148" s="5"/>
    </row>
    <row r="149" spans="1:34" ht="12" customHeight="1">
      <c r="A149" s="11">
        <v>9.8</v>
      </c>
      <c r="B149" s="11" t="s">
        <v>121</v>
      </c>
      <c r="C149" s="11" t="s">
        <v>188</v>
      </c>
      <c r="D149" s="11">
        <v>12</v>
      </c>
      <c r="E149" s="11">
        <v>8</v>
      </c>
      <c r="F149" s="11">
        <v>14</v>
      </c>
      <c r="G149" s="11">
        <v>150</v>
      </c>
      <c r="H149" s="11">
        <v>6</v>
      </c>
      <c r="I149" s="7">
        <f>(T149*$T$23)+(U149*$U$23)+(V149*$V$23)+(W149*$W$23)+(X149*$X$23)+(Y149*$Y$23)+(Z149*$Z$23)+(AA149*$AA$23)</f>
        <v>2.45</v>
      </c>
      <c r="J149" s="8">
        <f>H149+I149</f>
        <v>8.45</v>
      </c>
      <c r="K149" s="11">
        <v>20</v>
      </c>
      <c r="L149" s="11">
        <v>28</v>
      </c>
      <c r="M149" s="11">
        <v>3</v>
      </c>
      <c r="N149" s="9">
        <f>(((10-(((E149*3)+K149)/4))*5)+50)/100</f>
        <v>0.45</v>
      </c>
      <c r="O149" s="7">
        <f>F149/(N149*7.85)</f>
        <v>3.9631988676574665</v>
      </c>
      <c r="P149" s="9">
        <f>(((D149-8.62)*5)+50)/100</f>
        <v>0.669</v>
      </c>
      <c r="Q149" s="7">
        <f>O149*P149*J149</f>
        <v>22.40416135881104</v>
      </c>
      <c r="R149" s="168">
        <f>Q149*(SQRT(L149/28))*100</f>
        <v>2240.4161358811043</v>
      </c>
      <c r="S149" s="172">
        <f>R149/(G149+(((M149*3)+3)*20))</f>
        <v>5.744656758669498</v>
      </c>
      <c r="T149" s="10"/>
      <c r="U149" s="5">
        <v>2</v>
      </c>
      <c r="V149" s="5">
        <v>1</v>
      </c>
      <c r="W149" s="5">
        <v>2</v>
      </c>
      <c r="X149" s="5">
        <v>1</v>
      </c>
      <c r="AB149" s="176">
        <f>S149/11.4</f>
        <v>0.5039172595324121</v>
      </c>
      <c r="AD149" s="19"/>
      <c r="AE149" s="20"/>
      <c r="AH149" s="5"/>
    </row>
    <row r="150" spans="1:34" ht="12" customHeight="1">
      <c r="A150" s="6">
        <v>9.9</v>
      </c>
      <c r="B150" s="11" t="s">
        <v>121</v>
      </c>
      <c r="C150" s="11" t="s">
        <v>63</v>
      </c>
      <c r="D150" s="11">
        <v>15</v>
      </c>
      <c r="E150" s="11">
        <v>12</v>
      </c>
      <c r="F150" s="11">
        <v>26</v>
      </c>
      <c r="G150" s="11">
        <v>300</v>
      </c>
      <c r="H150" s="11">
        <v>10</v>
      </c>
      <c r="I150" s="7">
        <f>(T150*$T$23)+(U150*$U$23)+(V150*$V$23)+(W150*$W$23)+(X150*$X$23)+(Y150*$Y$23)+(Z150*$Z$23)+(AA150*$AA$23)</f>
        <v>12.2</v>
      </c>
      <c r="J150" s="8">
        <f>H150+I150</f>
        <v>22.2</v>
      </c>
      <c r="K150" s="11">
        <v>16</v>
      </c>
      <c r="L150" s="11">
        <v>32</v>
      </c>
      <c r="M150" s="11">
        <v>4</v>
      </c>
      <c r="N150" s="9">
        <f>(((10-(((E150*3)+K150)/4))*5)+50)/100</f>
        <v>0.35</v>
      </c>
      <c r="O150" s="7">
        <f>F150/(N150*7.85)</f>
        <v>9.463148316651504</v>
      </c>
      <c r="P150" s="9">
        <f>(((D150-8.62)*5)+50)/100</f>
        <v>0.8190000000000001</v>
      </c>
      <c r="Q150" s="7">
        <f>O150*P150*J150</f>
        <v>172.0570700636943</v>
      </c>
      <c r="R150" s="168">
        <f>Q150*(SQRT(L150/28))*100</f>
        <v>18393.674490014386</v>
      </c>
      <c r="S150" s="172">
        <f>R150/(G150+(((M150*3)+3)*20))</f>
        <v>30.656124150023977</v>
      </c>
      <c r="T150" s="10"/>
      <c r="U150" s="5">
        <v>2</v>
      </c>
      <c r="W150" s="5">
        <v>2</v>
      </c>
      <c r="X150" s="5">
        <v>1</v>
      </c>
      <c r="AA150" s="5">
        <v>1</v>
      </c>
      <c r="AB150" s="176">
        <f>S150/30.8</f>
        <v>0.9953287061696097</v>
      </c>
      <c r="AD150" s="19"/>
      <c r="AE150" s="20"/>
      <c r="AH150" s="5"/>
    </row>
    <row r="151" spans="1:34" ht="12" customHeight="1">
      <c r="A151" s="11">
        <v>11.3</v>
      </c>
      <c r="B151" s="11" t="s">
        <v>122</v>
      </c>
      <c r="C151" s="11" t="s">
        <v>15</v>
      </c>
      <c r="D151" s="11">
        <v>5</v>
      </c>
      <c r="E151" s="11">
        <v>4</v>
      </c>
      <c r="F151" s="11">
        <v>10</v>
      </c>
      <c r="G151" s="11">
        <v>25</v>
      </c>
      <c r="H151" s="11">
        <v>8</v>
      </c>
      <c r="I151" s="7">
        <f>(T151*$T$23)+(U151*$U$23)+(V151*$V$23)+(W151*$W$23)+(X151*$X$23)+(Y151*$Y$23)+(Z151*$Z$23)+(AA151*$AA$23)</f>
        <v>0</v>
      </c>
      <c r="J151" s="8">
        <f>H151+I151</f>
        <v>8</v>
      </c>
      <c r="K151" s="11">
        <v>5</v>
      </c>
      <c r="L151" s="11">
        <v>24</v>
      </c>
      <c r="M151" s="11">
        <v>1</v>
      </c>
      <c r="N151" s="9">
        <f>(((10-(((E151*3)+K151)/4))*5)+50)/100</f>
        <v>0.7875</v>
      </c>
      <c r="O151" s="7">
        <f>F151/(N151*7.85)</f>
        <v>1.6176321908805986</v>
      </c>
      <c r="P151" s="9">
        <f>(((D151-8.62)*5)+50)/100</f>
        <v>0.31900000000000006</v>
      </c>
      <c r="Q151" s="7">
        <f>O151*P151*J151</f>
        <v>4.128197351127288</v>
      </c>
      <c r="R151" s="168">
        <f>Q151*(SQRT(L151/28))*100</f>
        <v>382.19680835014486</v>
      </c>
      <c r="S151" s="172">
        <f>R151/(G151+(((M151*3)+3)*20))</f>
        <v>2.635840057587206</v>
      </c>
      <c r="T151" s="10"/>
      <c r="AB151" s="176">
        <f>S151/3.5</f>
        <v>0.7530971593106303</v>
      </c>
      <c r="AD151" s="16" t="s">
        <v>122</v>
      </c>
      <c r="AE151" s="20"/>
      <c r="AH151" s="5"/>
    </row>
    <row r="152" spans="1:34" ht="12" customHeight="1">
      <c r="A152" s="11">
        <v>11.2</v>
      </c>
      <c r="B152" s="11" t="s">
        <v>122</v>
      </c>
      <c r="C152" s="11" t="s">
        <v>8</v>
      </c>
      <c r="D152" s="11">
        <v>6</v>
      </c>
      <c r="E152" s="11">
        <v>5</v>
      </c>
      <c r="F152" s="11">
        <v>10</v>
      </c>
      <c r="G152" s="11">
        <v>20</v>
      </c>
      <c r="H152" s="11">
        <v>5</v>
      </c>
      <c r="I152" s="7">
        <f>(T152*$T$23)+(U152*$U$23)+(V152*$V$23)+(W152*$W$23)+(X152*$X$23)+(Y152*$Y$23)+(Z152*$Z$23)+(AA152*$AA$23)</f>
        <v>0.25</v>
      </c>
      <c r="J152" s="8">
        <f>H152+I152</f>
        <v>5.25</v>
      </c>
      <c r="K152" s="11">
        <v>5</v>
      </c>
      <c r="L152" s="11">
        <v>24</v>
      </c>
      <c r="M152" s="11">
        <v>1</v>
      </c>
      <c r="N152" s="9">
        <f>(((10-(((E152*3)+K152)/4))*5)+50)/100</f>
        <v>0.75</v>
      </c>
      <c r="O152" s="7">
        <f>F152/(N152*7.85)</f>
        <v>1.6985138004246287</v>
      </c>
      <c r="P152" s="9">
        <f>(((D152-8.62)*5)+50)/100</f>
        <v>0.36900000000000005</v>
      </c>
      <c r="Q152" s="7">
        <f>O152*P152*J152</f>
        <v>3.2904458598726123</v>
      </c>
      <c r="R152" s="168">
        <f>Q152*(SQRT(L152/28))*100</f>
        <v>304.63609142834406</v>
      </c>
      <c r="S152" s="172">
        <f>R152/(G152+(((M152*3)+3)*20))</f>
        <v>2.175972081631029</v>
      </c>
      <c r="T152" s="10"/>
      <c r="V152" s="5">
        <v>1</v>
      </c>
      <c r="AB152" s="176">
        <f>S152/3.5</f>
        <v>0.6217063090374368</v>
      </c>
      <c r="AD152" s="19" t="s">
        <v>287</v>
      </c>
      <c r="AE152" s="20">
        <f>(S151*AF152)+(S152*AG152)</f>
        <v>19.70711653282912</v>
      </c>
      <c r="AF152" s="5">
        <v>5</v>
      </c>
      <c r="AG152" s="5">
        <v>3</v>
      </c>
      <c r="AH152" s="5"/>
    </row>
    <row r="153" spans="1:34" ht="12" customHeight="1">
      <c r="A153" s="11">
        <v>11.1</v>
      </c>
      <c r="B153" s="11" t="s">
        <v>122</v>
      </c>
      <c r="C153" s="11" t="s">
        <v>64</v>
      </c>
      <c r="D153" s="11">
        <v>4</v>
      </c>
      <c r="E153" s="11">
        <v>4</v>
      </c>
      <c r="F153" s="11">
        <v>10</v>
      </c>
      <c r="G153" s="11">
        <v>15</v>
      </c>
      <c r="H153" s="11">
        <v>4</v>
      </c>
      <c r="I153" s="7">
        <f>(T153*$T$23)+(U153*$U$23)+(V153*$V$23)+(W153*$W$23)+(X153*$X$23)+(Y153*$Y$23)+(Z153*$Z$23)+(AA153*$AA$23)</f>
        <v>2.1</v>
      </c>
      <c r="J153" s="8">
        <f>H153+I153</f>
        <v>6.1</v>
      </c>
      <c r="K153" s="11">
        <v>4</v>
      </c>
      <c r="L153" s="11">
        <v>20</v>
      </c>
      <c r="M153" s="11">
        <v>1</v>
      </c>
      <c r="N153" s="9">
        <f>(((10-(((E153*3)+K153)/4))*5)+50)/100</f>
        <v>0.8</v>
      </c>
      <c r="O153" s="7">
        <f>F153/(N153*7.85)</f>
        <v>1.592356687898089</v>
      </c>
      <c r="P153" s="9">
        <f>(((D153-8.62)*5)+50)/100</f>
        <v>0.2690000000000001</v>
      </c>
      <c r="Q153" s="7">
        <f>O153*P153*J153</f>
        <v>2.6128980891719746</v>
      </c>
      <c r="R153" s="168">
        <f>Q153*(SQRT(L153/28))*100</f>
        <v>220.83019372357052</v>
      </c>
      <c r="S153" s="172">
        <f>R153/(G153+(((M153*3)+3)*20))</f>
        <v>1.635779212767189</v>
      </c>
      <c r="T153" s="10"/>
      <c r="U153" s="5">
        <v>1</v>
      </c>
      <c r="X153" s="5">
        <v>2</v>
      </c>
      <c r="AB153" s="176">
        <f>S153/3.5</f>
        <v>0.467365489362054</v>
      </c>
      <c r="AD153" s="19" t="s">
        <v>288</v>
      </c>
      <c r="AE153" s="20">
        <f>(S154*AF153)+(S155*AG153)</f>
        <v>42.89489307884123</v>
      </c>
      <c r="AF153" s="5">
        <v>6</v>
      </c>
      <c r="AG153" s="5">
        <v>2</v>
      </c>
      <c r="AH153" s="5"/>
    </row>
    <row r="154" spans="1:34" ht="12" customHeight="1">
      <c r="A154" s="11">
        <v>11.4</v>
      </c>
      <c r="B154" s="11" t="s">
        <v>122</v>
      </c>
      <c r="C154" s="11" t="s">
        <v>65</v>
      </c>
      <c r="D154" s="11">
        <v>9</v>
      </c>
      <c r="E154" s="11">
        <v>7</v>
      </c>
      <c r="F154" s="11">
        <v>16</v>
      </c>
      <c r="G154" s="11">
        <v>70</v>
      </c>
      <c r="H154" s="11">
        <v>6</v>
      </c>
      <c r="I154" s="7">
        <f>(T154*$T$23)+(U154*$U$23)+(V154*$V$23)+(W154*$W$23)+(X154*$X$23)+(Y154*$Y$23)+(Z154*$Z$23)+(AA154*$AA$23)</f>
        <v>1.35</v>
      </c>
      <c r="J154" s="8">
        <f>H154+I154</f>
        <v>7.35</v>
      </c>
      <c r="K154" s="11">
        <v>6</v>
      </c>
      <c r="L154" s="11">
        <v>40</v>
      </c>
      <c r="M154" s="11">
        <v>2</v>
      </c>
      <c r="N154" s="9">
        <f>(((10-(((E154*3)+K154)/4))*5)+50)/100</f>
        <v>0.6625</v>
      </c>
      <c r="O154" s="7">
        <f>F154/(N154*7.85)</f>
        <v>3.076553298882346</v>
      </c>
      <c r="P154" s="9">
        <f>(((D154-8.62)*5)+50)/100</f>
        <v>0.519</v>
      </c>
      <c r="Q154" s="7">
        <f>O154*P154*J154</f>
        <v>11.73597404158154</v>
      </c>
      <c r="R154" s="168">
        <f>Q154*(SQRT(L154/28))*100</f>
        <v>1402.7171932904046</v>
      </c>
      <c r="S154" s="172">
        <f>R154/(G154+(((M154*3)+3)*20))</f>
        <v>5.610868773161618</v>
      </c>
      <c r="T154" s="10"/>
      <c r="U154" s="5">
        <v>1</v>
      </c>
      <c r="V154" s="5">
        <v>1</v>
      </c>
      <c r="X154" s="5">
        <v>1</v>
      </c>
      <c r="AB154" s="176">
        <f>S154/6.2</f>
        <v>0.9049788343809061</v>
      </c>
      <c r="AD154" s="19" t="s">
        <v>289</v>
      </c>
      <c r="AE154" s="20">
        <f>(S156*AF154)+(S157*AG154)+(S158*AH154)</f>
        <v>118.02651728288622</v>
      </c>
      <c r="AF154" s="5">
        <v>4</v>
      </c>
      <c r="AG154" s="5">
        <v>3</v>
      </c>
      <c r="AH154" s="5">
        <v>1</v>
      </c>
    </row>
    <row r="155" spans="1:34" ht="12" customHeight="1">
      <c r="A155" s="11">
        <v>11.5</v>
      </c>
      <c r="B155" s="11" t="s">
        <v>122</v>
      </c>
      <c r="C155" s="11" t="s">
        <v>66</v>
      </c>
      <c r="D155" s="11">
        <v>9</v>
      </c>
      <c r="E155" s="11">
        <v>6</v>
      </c>
      <c r="F155" s="11">
        <v>14</v>
      </c>
      <c r="G155" s="11">
        <v>90</v>
      </c>
      <c r="H155" s="11">
        <v>5</v>
      </c>
      <c r="I155" s="7">
        <f>(T155*$T$23)+(U155*$U$23)+(V155*$V$23)+(W155*$W$23)+(X155*$X$23)+(Y155*$Y$23)+(Z155*$Z$23)+(AA155*$AA$23)</f>
        <v>3.75</v>
      </c>
      <c r="J155" s="8">
        <f>H155+I155</f>
        <v>8.75</v>
      </c>
      <c r="K155" s="11">
        <v>10</v>
      </c>
      <c r="L155" s="11">
        <v>28</v>
      </c>
      <c r="M155" s="11">
        <v>2</v>
      </c>
      <c r="N155" s="9">
        <f>(((10-(((E155*3)+K155)/4))*5)+50)/100</f>
        <v>0.65</v>
      </c>
      <c r="O155" s="7">
        <f>F155/(N155*7.85)</f>
        <v>2.7437530622243997</v>
      </c>
      <c r="P155" s="9">
        <f>(((D155-8.62)*5)+50)/100</f>
        <v>0.519</v>
      </c>
      <c r="Q155" s="7">
        <f>O155*P155*J155</f>
        <v>12.460068593826556</v>
      </c>
      <c r="R155" s="168">
        <f>Q155*(SQRT(L155/28))*100</f>
        <v>1246.0068593826556</v>
      </c>
      <c r="S155" s="172">
        <f>R155/(G155+(((M155*3)+3)*20))</f>
        <v>4.614840219935762</v>
      </c>
      <c r="T155" s="10">
        <v>2</v>
      </c>
      <c r="V155" s="5">
        <v>1</v>
      </c>
      <c r="X155" s="5">
        <v>2</v>
      </c>
      <c r="Y155" s="5">
        <v>1</v>
      </c>
      <c r="AB155" s="176">
        <f>S155/6.2</f>
        <v>0.7443290677315745</v>
      </c>
      <c r="AD155" s="19" t="s">
        <v>290</v>
      </c>
      <c r="AE155" s="20">
        <f>(S159*AF155)</f>
        <v>32.269719431578615</v>
      </c>
      <c r="AF155" s="5">
        <v>1</v>
      </c>
      <c r="AH155" s="5"/>
    </row>
    <row r="156" spans="1:34" ht="12" customHeight="1">
      <c r="A156" s="11">
        <v>11.6</v>
      </c>
      <c r="B156" s="11" t="s">
        <v>122</v>
      </c>
      <c r="C156" s="11" t="s">
        <v>67</v>
      </c>
      <c r="D156" s="11">
        <v>12</v>
      </c>
      <c r="E156" s="11">
        <v>13</v>
      </c>
      <c r="F156" s="11">
        <f>16*1.5</f>
        <v>24</v>
      </c>
      <c r="G156" s="11">
        <v>140</v>
      </c>
      <c r="H156" s="11">
        <v>8</v>
      </c>
      <c r="I156" s="7">
        <f>(T156*$T$23)+(U156*$U$23)+(V156*$V$23)+(W156*$W$23)+(X156*$X$23)+(Y156*$Y$23)+(Z156*$Z$23)+(AA156*$AA$23)</f>
        <v>2.75</v>
      </c>
      <c r="J156" s="8">
        <f>H156+I156</f>
        <v>10.75</v>
      </c>
      <c r="K156" s="11">
        <v>10</v>
      </c>
      <c r="L156" s="11">
        <v>32</v>
      </c>
      <c r="M156" s="11">
        <v>3</v>
      </c>
      <c r="N156" s="9">
        <f>(((10-(((E156*3)+K156)/4))*5)+50)/100</f>
        <v>0.3875</v>
      </c>
      <c r="O156" s="7">
        <f>F156/(N156*7.85)</f>
        <v>7.889870556811177</v>
      </c>
      <c r="P156" s="9">
        <f>(((D156-8.62)*5)+50)/100</f>
        <v>0.669</v>
      </c>
      <c r="Q156" s="7">
        <f>O156*P156*J156</f>
        <v>56.74197657694679</v>
      </c>
      <c r="R156" s="168">
        <f>Q156*(SQRT(L156/28))*100</f>
        <v>6065.972451408198</v>
      </c>
      <c r="S156" s="172">
        <f>R156/(G156+(((M156*3)+3)*20))</f>
        <v>15.963085398442626</v>
      </c>
      <c r="T156" s="10">
        <v>1</v>
      </c>
      <c r="V156" s="5">
        <v>2</v>
      </c>
      <c r="W156" s="5">
        <v>3</v>
      </c>
      <c r="X156" s="5">
        <v>1</v>
      </c>
      <c r="AB156" s="176">
        <f>S156/11.4</f>
        <v>1.4002706489861951</v>
      </c>
      <c r="AD156" s="58" t="s">
        <v>284</v>
      </c>
      <c r="AE156" s="59">
        <f>SUM(AE152:AE155)</f>
        <v>212.89824632613517</v>
      </c>
      <c r="AH156" s="5"/>
    </row>
    <row r="157" spans="1:34" ht="12" customHeight="1">
      <c r="A157" s="11">
        <v>11.7</v>
      </c>
      <c r="B157" s="11" t="s">
        <v>122</v>
      </c>
      <c r="C157" s="11" t="s">
        <v>68</v>
      </c>
      <c r="D157" s="11">
        <v>13</v>
      </c>
      <c r="E157" s="11">
        <v>9</v>
      </c>
      <c r="F157" s="11">
        <v>30</v>
      </c>
      <c r="G157" s="11">
        <v>180</v>
      </c>
      <c r="H157" s="11">
        <v>11</v>
      </c>
      <c r="I157" s="7">
        <f>(T157*$T$23)+(U157*$U$23)+(V157*$V$23)+(W157*$W$23)+(X157*$X$23)+(Y157*$Y$23)+(Z157*$Z$23)+(AA157*$AA$23)</f>
        <v>2</v>
      </c>
      <c r="J157" s="8">
        <f>H157+I157</f>
        <v>13</v>
      </c>
      <c r="K157" s="11">
        <v>10</v>
      </c>
      <c r="L157" s="11">
        <v>28</v>
      </c>
      <c r="M157" s="11">
        <v>3</v>
      </c>
      <c r="N157" s="9">
        <f>(((10-(((E157*3)+K157)/4))*5)+50)/100</f>
        <v>0.5375</v>
      </c>
      <c r="O157" s="7">
        <f>F157/(N157*7.85)</f>
        <v>7.110057769219376</v>
      </c>
      <c r="P157" s="9">
        <f>(((D157-8.62)*5)+50)/100</f>
        <v>0.7190000000000001</v>
      </c>
      <c r="Q157" s="7">
        <f>O157*P157*J157</f>
        <v>66.45770996889351</v>
      </c>
      <c r="R157" s="168">
        <f>Q157*(SQRT(L157/28))*100</f>
        <v>6645.770996889351</v>
      </c>
      <c r="S157" s="172">
        <f>R157/(G157+(((M157*3)+3)*20))</f>
        <v>15.82326427830798</v>
      </c>
      <c r="T157" s="10"/>
      <c r="V157" s="5">
        <v>2</v>
      </c>
      <c r="W157" s="5">
        <v>1</v>
      </c>
      <c r="X157" s="5">
        <v>1</v>
      </c>
      <c r="AB157" s="176">
        <f>S157/11.4</f>
        <v>1.3880056384480683</v>
      </c>
      <c r="AD157" s="19"/>
      <c r="AE157" s="20"/>
      <c r="AH157" s="5"/>
    </row>
    <row r="158" spans="1:34" ht="12" customHeight="1">
      <c r="A158" s="11">
        <v>11.8</v>
      </c>
      <c r="B158" s="11" t="s">
        <v>122</v>
      </c>
      <c r="C158" s="11" t="s">
        <v>206</v>
      </c>
      <c r="D158" s="11">
        <v>9</v>
      </c>
      <c r="E158" s="11">
        <v>6</v>
      </c>
      <c r="F158" s="11">
        <v>14</v>
      </c>
      <c r="G158" s="11">
        <v>130</v>
      </c>
      <c r="H158" s="11">
        <v>5</v>
      </c>
      <c r="I158" s="7">
        <f>(T158*$T$23)+(U158*$U$23)+(V158*$V$23)+(W158*$W$23)+(X158*$X$23)+(Y158*$Y$23)+(Z158*$Z$23)+(AA158*$AA$23)</f>
        <v>11.75</v>
      </c>
      <c r="J158" s="8">
        <f>H158+I158</f>
        <v>16.75</v>
      </c>
      <c r="K158" s="11">
        <v>12</v>
      </c>
      <c r="L158" s="11">
        <v>28</v>
      </c>
      <c r="M158" s="11">
        <v>3</v>
      </c>
      <c r="N158" s="9">
        <f>(((10-(((E158*3)+K158)/4))*5)+50)/100</f>
        <v>0.625</v>
      </c>
      <c r="O158" s="7">
        <f>F158/(N158*7.85)</f>
        <v>2.8535031847133756</v>
      </c>
      <c r="P158" s="9">
        <f>(((D158-8.62)*5)+50)/100</f>
        <v>0.519</v>
      </c>
      <c r="Q158" s="7">
        <f>O158*P158*J158</f>
        <v>24.806216560509554</v>
      </c>
      <c r="R158" s="168">
        <f>Q158*(SQRT(L158/28))*100</f>
        <v>2480.6216560509556</v>
      </c>
      <c r="S158" s="172">
        <f>R158/(G158+(((M158*3)+3)*20))</f>
        <v>6.704382854191772</v>
      </c>
      <c r="T158" s="10">
        <v>2</v>
      </c>
      <c r="V158" s="5">
        <v>1</v>
      </c>
      <c r="X158" s="5">
        <v>2</v>
      </c>
      <c r="AA158" s="5">
        <v>1</v>
      </c>
      <c r="AB158" s="176">
        <f>S158/11.4</f>
        <v>0.5881037591396291</v>
      </c>
      <c r="AD158" s="19"/>
      <c r="AE158" s="20"/>
      <c r="AH158" s="5"/>
    </row>
    <row r="159" spans="1:34" ht="12" customHeight="1">
      <c r="A159" s="11">
        <v>11.9</v>
      </c>
      <c r="B159" s="11" t="s">
        <v>122</v>
      </c>
      <c r="C159" s="11" t="s">
        <v>69</v>
      </c>
      <c r="D159" s="11">
        <v>13</v>
      </c>
      <c r="E159" s="11">
        <v>13</v>
      </c>
      <c r="F159" s="11">
        <f>26*1.5</f>
        <v>39</v>
      </c>
      <c r="G159" s="11">
        <v>290</v>
      </c>
      <c r="H159" s="11">
        <v>13</v>
      </c>
      <c r="I159" s="7">
        <f>(T159*$T$23)+(U159*$U$23)+(V159*$V$23)+(W159*$W$23)+(X159*$X$23)+(Y159*$Y$23)+(Z159*$Z$23)+(AA159*$AA$23)</f>
        <v>4.45</v>
      </c>
      <c r="J159" s="8">
        <f>H159+I159</f>
        <v>17.45</v>
      </c>
      <c r="K159" s="11">
        <v>13</v>
      </c>
      <c r="L159" s="11">
        <v>32</v>
      </c>
      <c r="M159" s="11">
        <v>4</v>
      </c>
      <c r="N159" s="9">
        <f>(((10-(((E159*3)+K159)/4))*5)+50)/100</f>
        <v>0.35</v>
      </c>
      <c r="O159" s="7">
        <f>F159/(N159*7.85)</f>
        <v>14.194722474977254</v>
      </c>
      <c r="P159" s="9">
        <f>(((D159-8.62)*5)+50)/100</f>
        <v>0.7190000000000001</v>
      </c>
      <c r="Q159" s="7">
        <f>O159*P159*J159</f>
        <v>178.09479526842588</v>
      </c>
      <c r="R159" s="168">
        <f>Q159*(SQRT(L159/28))*100</f>
        <v>19039.134464631385</v>
      </c>
      <c r="S159" s="172">
        <f>R159/(G159+(((M159*3)+3)*20))</f>
        <v>32.269719431578615</v>
      </c>
      <c r="T159" s="10"/>
      <c r="U159" s="5">
        <v>2</v>
      </c>
      <c r="V159" s="5">
        <v>1</v>
      </c>
      <c r="W159" s="5">
        <v>2</v>
      </c>
      <c r="X159" s="5">
        <v>3</v>
      </c>
      <c r="AB159" s="176">
        <f>S159/30.8</f>
        <v>1.047718163362942</v>
      </c>
      <c r="AD159" s="19"/>
      <c r="AE159" s="20"/>
      <c r="AH159" s="5"/>
    </row>
  </sheetData>
  <printOptions/>
  <pageMargins left="0.5511811023622047" right="0.5511811023622047" top="0.9448818897637796" bottom="0.9448818897637796" header="0.5118110236220472" footer="0.5118110236220472"/>
  <pageSetup fitToHeight="0" fitToWidth="1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7"/>
  <sheetViews>
    <sheetView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28" sqref="A28"/>
      <selection pane="bottomRight" activeCell="A1" sqref="A1"/>
    </sheetView>
  </sheetViews>
  <sheetFormatPr defaultColWidth="9.140625" defaultRowHeight="12.75"/>
  <cols>
    <col min="1" max="2" width="5.140625" style="5" bestFit="1" customWidth="1"/>
    <col min="3" max="3" width="16.00390625" style="5" bestFit="1" customWidth="1"/>
    <col min="4" max="11" width="6.00390625" style="5" customWidth="1"/>
    <col min="12" max="16384" width="9.140625" style="1" customWidth="1"/>
  </cols>
  <sheetData>
    <row r="1" spans="1:11" ht="11.25">
      <c r="A1" s="161" t="s">
        <v>276</v>
      </c>
      <c r="B1" s="161" t="s">
        <v>127</v>
      </c>
      <c r="C1" s="161" t="s">
        <v>4</v>
      </c>
      <c r="D1" s="161" t="s">
        <v>0</v>
      </c>
      <c r="E1" s="161" t="s">
        <v>1</v>
      </c>
      <c r="F1" s="161" t="s">
        <v>980</v>
      </c>
      <c r="G1" s="161" t="s">
        <v>6</v>
      </c>
      <c r="H1" s="161" t="s">
        <v>129</v>
      </c>
      <c r="I1" s="161" t="s">
        <v>94</v>
      </c>
      <c r="J1" s="161" t="s">
        <v>2</v>
      </c>
      <c r="K1" s="161" t="s">
        <v>3</v>
      </c>
    </row>
    <row r="2" spans="1:11" ht="12" customHeight="1">
      <c r="A2" s="6">
        <v>1.1</v>
      </c>
      <c r="B2" s="6" t="s">
        <v>114</v>
      </c>
      <c r="C2" s="6" t="s">
        <v>7</v>
      </c>
      <c r="D2" s="6">
        <v>5</v>
      </c>
      <c r="E2" s="6">
        <v>4</v>
      </c>
      <c r="F2" s="6">
        <v>8</v>
      </c>
      <c r="G2" s="6">
        <v>20</v>
      </c>
      <c r="H2" s="6">
        <v>4</v>
      </c>
      <c r="I2" s="6">
        <v>5</v>
      </c>
      <c r="J2" s="6">
        <v>36</v>
      </c>
      <c r="K2" s="6">
        <v>1</v>
      </c>
    </row>
    <row r="3" spans="1:11" ht="12" customHeight="1">
      <c r="A3" s="6">
        <v>1.2</v>
      </c>
      <c r="B3" s="11" t="s">
        <v>114</v>
      </c>
      <c r="C3" s="11" t="s">
        <v>8</v>
      </c>
      <c r="D3" s="11">
        <v>7</v>
      </c>
      <c r="E3" s="11">
        <v>6</v>
      </c>
      <c r="F3" s="11">
        <v>12</v>
      </c>
      <c r="G3" s="11">
        <v>30</v>
      </c>
      <c r="H3" s="11">
        <v>5</v>
      </c>
      <c r="I3" s="11">
        <v>5</v>
      </c>
      <c r="J3" s="11">
        <v>24</v>
      </c>
      <c r="K3" s="11">
        <v>1</v>
      </c>
    </row>
    <row r="4" spans="1:11" ht="12" customHeight="1">
      <c r="A4" s="6">
        <v>1.3</v>
      </c>
      <c r="B4" s="11" t="s">
        <v>114</v>
      </c>
      <c r="C4" s="11" t="s">
        <v>9</v>
      </c>
      <c r="D4" s="11">
        <v>6</v>
      </c>
      <c r="E4" s="11">
        <v>4</v>
      </c>
      <c r="F4" s="11">
        <v>10</v>
      </c>
      <c r="G4" s="11">
        <v>30</v>
      </c>
      <c r="H4" s="11">
        <v>10</v>
      </c>
      <c r="I4" s="11">
        <v>5</v>
      </c>
      <c r="J4" s="11">
        <v>24</v>
      </c>
      <c r="K4" s="11">
        <v>1</v>
      </c>
    </row>
    <row r="5" spans="1:11" ht="12" customHeight="1">
      <c r="A5" s="6">
        <v>2.1</v>
      </c>
      <c r="B5" s="11" t="s">
        <v>115</v>
      </c>
      <c r="C5" s="11" t="s">
        <v>13</v>
      </c>
      <c r="D5" s="11">
        <v>5</v>
      </c>
      <c r="E5" s="11">
        <v>5</v>
      </c>
      <c r="F5" s="11">
        <v>10</v>
      </c>
      <c r="G5" s="11">
        <v>20</v>
      </c>
      <c r="H5" s="11">
        <v>5</v>
      </c>
      <c r="I5" s="11">
        <v>5</v>
      </c>
      <c r="J5" s="11">
        <v>24</v>
      </c>
      <c r="K5" s="11">
        <v>1</v>
      </c>
    </row>
    <row r="6" spans="1:11" ht="12" customHeight="1">
      <c r="A6" s="6">
        <v>2.2</v>
      </c>
      <c r="B6" s="11" t="s">
        <v>115</v>
      </c>
      <c r="C6" s="11" t="s">
        <v>14</v>
      </c>
      <c r="D6" s="11">
        <v>7</v>
      </c>
      <c r="E6" s="11">
        <v>7</v>
      </c>
      <c r="F6" s="11">
        <v>12</v>
      </c>
      <c r="G6" s="11">
        <v>35</v>
      </c>
      <c r="H6" s="11">
        <v>5</v>
      </c>
      <c r="I6" s="11">
        <v>5</v>
      </c>
      <c r="J6" s="11">
        <v>24</v>
      </c>
      <c r="K6" s="11">
        <v>1</v>
      </c>
    </row>
    <row r="7" spans="1:11" ht="12" customHeight="1">
      <c r="A7" s="6">
        <v>2.3</v>
      </c>
      <c r="B7" s="11" t="s">
        <v>115</v>
      </c>
      <c r="C7" s="11" t="s">
        <v>15</v>
      </c>
      <c r="D7" s="11">
        <v>5</v>
      </c>
      <c r="E7" s="11">
        <v>5</v>
      </c>
      <c r="F7" s="11">
        <v>10</v>
      </c>
      <c r="G7" s="11">
        <v>30</v>
      </c>
      <c r="H7" s="11">
        <v>8</v>
      </c>
      <c r="I7" s="11">
        <v>5</v>
      </c>
      <c r="J7" s="11">
        <v>24</v>
      </c>
      <c r="K7" s="11">
        <v>1</v>
      </c>
    </row>
    <row r="8" spans="1:11" ht="12" customHeight="1">
      <c r="A8" s="6">
        <v>3.1</v>
      </c>
      <c r="B8" s="11" t="s">
        <v>116</v>
      </c>
      <c r="C8" s="11" t="s">
        <v>21</v>
      </c>
      <c r="D8" s="11">
        <v>4</v>
      </c>
      <c r="E8" s="11">
        <v>4</v>
      </c>
      <c r="F8" s="11">
        <v>8</v>
      </c>
      <c r="G8" s="11">
        <v>10</v>
      </c>
      <c r="H8" s="11">
        <v>4</v>
      </c>
      <c r="I8" s="11">
        <v>10</v>
      </c>
      <c r="J8" s="11">
        <v>20</v>
      </c>
      <c r="K8" s="11">
        <v>1</v>
      </c>
    </row>
    <row r="9" spans="1:11" ht="12" customHeight="1">
      <c r="A9" s="6">
        <v>3.2</v>
      </c>
      <c r="B9" s="11" t="s">
        <v>116</v>
      </c>
      <c r="C9" s="11" t="s">
        <v>8</v>
      </c>
      <c r="D9" s="11">
        <v>6</v>
      </c>
      <c r="E9" s="11">
        <v>7</v>
      </c>
      <c r="F9" s="11">
        <v>10</v>
      </c>
      <c r="G9" s="11">
        <v>20</v>
      </c>
      <c r="H9" s="11">
        <v>5</v>
      </c>
      <c r="I9" s="11">
        <v>10</v>
      </c>
      <c r="J9" s="11">
        <v>20</v>
      </c>
      <c r="K9" s="11">
        <v>1</v>
      </c>
    </row>
    <row r="10" spans="1:11" ht="12" customHeight="1">
      <c r="A10" s="6">
        <v>3.3</v>
      </c>
      <c r="B10" s="11" t="s">
        <v>116</v>
      </c>
      <c r="C10" s="11" t="s">
        <v>155</v>
      </c>
      <c r="D10" s="11">
        <v>5</v>
      </c>
      <c r="E10" s="11">
        <v>5</v>
      </c>
      <c r="F10" s="11">
        <v>8</v>
      </c>
      <c r="G10" s="11">
        <v>25</v>
      </c>
      <c r="H10" s="11">
        <v>12</v>
      </c>
      <c r="I10" s="11">
        <v>10</v>
      </c>
      <c r="J10" s="11">
        <v>20</v>
      </c>
      <c r="K10" s="11">
        <v>1</v>
      </c>
    </row>
    <row r="11" spans="1:11" ht="12" customHeight="1">
      <c r="A11" s="6">
        <v>4.1</v>
      </c>
      <c r="B11" s="6" t="s">
        <v>117</v>
      </c>
      <c r="C11" s="6" t="s">
        <v>27</v>
      </c>
      <c r="D11" s="6">
        <v>6</v>
      </c>
      <c r="E11" s="6">
        <v>6</v>
      </c>
      <c r="F11" s="6">
        <v>12</v>
      </c>
      <c r="G11" s="6">
        <v>30</v>
      </c>
      <c r="H11" s="6">
        <v>5</v>
      </c>
      <c r="I11" s="6">
        <v>5</v>
      </c>
      <c r="J11" s="6">
        <v>20</v>
      </c>
      <c r="K11" s="6">
        <v>1</v>
      </c>
    </row>
    <row r="12" spans="1:11" ht="12" customHeight="1">
      <c r="A12" s="6">
        <v>4.2</v>
      </c>
      <c r="B12" s="11" t="s">
        <v>117</v>
      </c>
      <c r="C12" s="11" t="s">
        <v>29</v>
      </c>
      <c r="D12" s="11">
        <v>8</v>
      </c>
      <c r="E12" s="11">
        <v>5</v>
      </c>
      <c r="F12" s="11">
        <v>13</v>
      </c>
      <c r="G12" s="11">
        <v>40</v>
      </c>
      <c r="H12" s="11">
        <v>12</v>
      </c>
      <c r="I12" s="11">
        <v>7</v>
      </c>
      <c r="J12" s="11">
        <v>28</v>
      </c>
      <c r="K12" s="11">
        <v>1</v>
      </c>
    </row>
    <row r="13" spans="1:11" ht="12" customHeight="1">
      <c r="A13" s="6">
        <v>4.3</v>
      </c>
      <c r="B13" s="11" t="s">
        <v>117</v>
      </c>
      <c r="C13" s="11" t="s">
        <v>28</v>
      </c>
      <c r="D13" s="11">
        <v>14</v>
      </c>
      <c r="E13" s="11">
        <v>6</v>
      </c>
      <c r="F13" s="11">
        <v>10</v>
      </c>
      <c r="G13" s="11">
        <v>30</v>
      </c>
      <c r="H13" s="11">
        <v>7</v>
      </c>
      <c r="I13" s="11">
        <v>5</v>
      </c>
      <c r="J13" s="11">
        <v>20</v>
      </c>
      <c r="K13" s="11">
        <v>1</v>
      </c>
    </row>
    <row r="14" spans="1:11" ht="12" customHeight="1">
      <c r="A14" s="6">
        <v>5.1</v>
      </c>
      <c r="B14" s="11" t="s">
        <v>165</v>
      </c>
      <c r="C14" s="11" t="s">
        <v>166</v>
      </c>
      <c r="D14" s="11">
        <v>4</v>
      </c>
      <c r="E14" s="11">
        <v>6</v>
      </c>
      <c r="F14" s="11">
        <v>7</v>
      </c>
      <c r="G14" s="11">
        <v>30</v>
      </c>
      <c r="H14" s="11">
        <v>4</v>
      </c>
      <c r="I14" s="11">
        <v>8</v>
      </c>
      <c r="J14" s="11">
        <v>36</v>
      </c>
      <c r="K14" s="11">
        <v>1</v>
      </c>
    </row>
    <row r="15" spans="1:11" ht="12" customHeight="1">
      <c r="A15" s="6">
        <v>5.2</v>
      </c>
      <c r="B15" s="11" t="s">
        <v>165</v>
      </c>
      <c r="C15" s="11" t="s">
        <v>167</v>
      </c>
      <c r="D15" s="11">
        <v>9</v>
      </c>
      <c r="E15" s="11">
        <v>6</v>
      </c>
      <c r="F15" s="11">
        <v>8</v>
      </c>
      <c r="G15" s="11">
        <v>55</v>
      </c>
      <c r="H15" s="11">
        <v>4</v>
      </c>
      <c r="I15" s="11">
        <v>8</v>
      </c>
      <c r="J15" s="11">
        <v>24</v>
      </c>
      <c r="K15" s="11">
        <v>1</v>
      </c>
    </row>
    <row r="16" spans="1:11" ht="12" customHeight="1">
      <c r="A16" s="6">
        <v>5.3</v>
      </c>
      <c r="B16" s="11" t="s">
        <v>165</v>
      </c>
      <c r="C16" s="11" t="s">
        <v>168</v>
      </c>
      <c r="D16" s="11">
        <v>7</v>
      </c>
      <c r="E16" s="11">
        <v>6</v>
      </c>
      <c r="F16" s="11">
        <v>12</v>
      </c>
      <c r="G16" s="11">
        <v>50</v>
      </c>
      <c r="H16" s="11">
        <v>6</v>
      </c>
      <c r="I16" s="11">
        <v>9</v>
      </c>
      <c r="J16" s="11">
        <v>24</v>
      </c>
      <c r="K16" s="11">
        <v>1</v>
      </c>
    </row>
    <row r="17" spans="1:11" ht="12" customHeight="1">
      <c r="A17" s="6">
        <v>6.1</v>
      </c>
      <c r="B17" s="11" t="s">
        <v>118</v>
      </c>
      <c r="C17" s="11" t="s">
        <v>35</v>
      </c>
      <c r="D17" s="11">
        <v>5</v>
      </c>
      <c r="E17" s="11">
        <v>5</v>
      </c>
      <c r="F17" s="11">
        <v>10</v>
      </c>
      <c r="G17" s="11">
        <v>20</v>
      </c>
      <c r="H17" s="11">
        <v>5</v>
      </c>
      <c r="I17" s="11">
        <v>5</v>
      </c>
      <c r="J17" s="11">
        <v>24</v>
      </c>
      <c r="K17" s="11">
        <v>1</v>
      </c>
    </row>
    <row r="18" spans="1:11" ht="12" customHeight="1">
      <c r="A18" s="6">
        <v>6.2</v>
      </c>
      <c r="B18" s="11" t="s">
        <v>118</v>
      </c>
      <c r="C18" s="11" t="s">
        <v>36</v>
      </c>
      <c r="D18" s="11">
        <v>7</v>
      </c>
      <c r="E18" s="11">
        <v>7</v>
      </c>
      <c r="F18" s="11">
        <v>12</v>
      </c>
      <c r="G18" s="11">
        <v>30</v>
      </c>
      <c r="H18" s="11">
        <v>5</v>
      </c>
      <c r="I18" s="11">
        <v>5</v>
      </c>
      <c r="J18" s="11">
        <v>24</v>
      </c>
      <c r="K18" s="11">
        <v>1</v>
      </c>
    </row>
    <row r="19" spans="1:11" ht="12" customHeight="1">
      <c r="A19" s="6">
        <v>6.3</v>
      </c>
      <c r="B19" s="11" t="s">
        <v>118</v>
      </c>
      <c r="C19" s="11" t="s">
        <v>28</v>
      </c>
      <c r="D19" s="11">
        <v>14</v>
      </c>
      <c r="E19" s="11">
        <v>5</v>
      </c>
      <c r="F19" s="11">
        <v>10</v>
      </c>
      <c r="G19" s="11">
        <v>30</v>
      </c>
      <c r="H19" s="11">
        <v>7</v>
      </c>
      <c r="I19" s="11">
        <v>5</v>
      </c>
      <c r="J19" s="11">
        <v>24</v>
      </c>
      <c r="K19" s="11">
        <v>1</v>
      </c>
    </row>
    <row r="20" spans="1:11" ht="12" customHeight="1">
      <c r="A20" s="6">
        <v>7.1</v>
      </c>
      <c r="B20" s="6" t="s">
        <v>119</v>
      </c>
      <c r="C20" s="6" t="s">
        <v>41</v>
      </c>
      <c r="D20" s="6">
        <v>4</v>
      </c>
      <c r="E20" s="6">
        <v>5</v>
      </c>
      <c r="F20" s="6">
        <f>10*1.25</f>
        <v>12.5</v>
      </c>
      <c r="G20" s="6">
        <v>25</v>
      </c>
      <c r="H20" s="6">
        <v>4</v>
      </c>
      <c r="I20" s="6">
        <v>5</v>
      </c>
      <c r="J20" s="6">
        <v>28</v>
      </c>
      <c r="K20" s="6">
        <v>1</v>
      </c>
    </row>
    <row r="21" spans="1:11" ht="12" customHeight="1">
      <c r="A21" s="6">
        <v>7.2</v>
      </c>
      <c r="B21" s="11" t="s">
        <v>119</v>
      </c>
      <c r="C21" s="11" t="s">
        <v>42</v>
      </c>
      <c r="D21" s="11">
        <v>7</v>
      </c>
      <c r="E21" s="11">
        <v>7</v>
      </c>
      <c r="F21" s="11">
        <v>12</v>
      </c>
      <c r="G21" s="11">
        <v>35</v>
      </c>
      <c r="H21" s="11">
        <v>5</v>
      </c>
      <c r="I21" s="11">
        <v>5</v>
      </c>
      <c r="J21" s="11">
        <v>28</v>
      </c>
      <c r="K21" s="11">
        <v>1</v>
      </c>
    </row>
    <row r="22" spans="1:11" ht="12" customHeight="1">
      <c r="A22" s="6">
        <v>7.3</v>
      </c>
      <c r="B22" s="11" t="s">
        <v>119</v>
      </c>
      <c r="C22" s="11" t="s">
        <v>43</v>
      </c>
      <c r="D22" s="11">
        <v>8</v>
      </c>
      <c r="E22" s="11">
        <v>6</v>
      </c>
      <c r="F22" s="11">
        <v>10</v>
      </c>
      <c r="G22" s="11">
        <v>40</v>
      </c>
      <c r="H22" s="11">
        <v>10</v>
      </c>
      <c r="I22" s="11">
        <v>5</v>
      </c>
      <c r="J22" s="11">
        <v>24</v>
      </c>
      <c r="K22" s="11">
        <v>1</v>
      </c>
    </row>
    <row r="23" spans="1:11" ht="12" customHeight="1">
      <c r="A23" s="6">
        <v>8.1</v>
      </c>
      <c r="B23" s="11" t="s">
        <v>120</v>
      </c>
      <c r="C23" s="11" t="s">
        <v>48</v>
      </c>
      <c r="D23" s="11">
        <v>5</v>
      </c>
      <c r="E23" s="11">
        <v>4</v>
      </c>
      <c r="F23" s="11">
        <v>8</v>
      </c>
      <c r="G23" s="11">
        <v>15</v>
      </c>
      <c r="H23" s="11">
        <v>5</v>
      </c>
      <c r="I23" s="11">
        <v>6</v>
      </c>
      <c r="J23" s="11">
        <v>20</v>
      </c>
      <c r="K23" s="11">
        <v>1</v>
      </c>
    </row>
    <row r="24" spans="1:11" ht="12" customHeight="1">
      <c r="A24" s="6">
        <v>8.2</v>
      </c>
      <c r="B24" s="11" t="s">
        <v>120</v>
      </c>
      <c r="C24" s="11" t="s">
        <v>49</v>
      </c>
      <c r="D24" s="11">
        <v>7</v>
      </c>
      <c r="E24" s="11">
        <v>7</v>
      </c>
      <c r="F24" s="11">
        <v>12</v>
      </c>
      <c r="G24" s="11">
        <v>25</v>
      </c>
      <c r="H24" s="11">
        <v>5</v>
      </c>
      <c r="I24" s="11">
        <v>6</v>
      </c>
      <c r="J24" s="11">
        <v>20</v>
      </c>
      <c r="K24" s="11">
        <v>1</v>
      </c>
    </row>
    <row r="25" spans="1:11" ht="12" customHeight="1">
      <c r="A25" s="6">
        <v>8.3</v>
      </c>
      <c r="B25" s="11" t="s">
        <v>120</v>
      </c>
      <c r="C25" s="11" t="s">
        <v>50</v>
      </c>
      <c r="D25" s="11">
        <v>7</v>
      </c>
      <c r="E25" s="11">
        <v>4</v>
      </c>
      <c r="F25" s="11">
        <v>10</v>
      </c>
      <c r="G25" s="11">
        <v>30</v>
      </c>
      <c r="H25" s="11">
        <v>4</v>
      </c>
      <c r="I25" s="11">
        <v>6</v>
      </c>
      <c r="J25" s="11">
        <v>20</v>
      </c>
      <c r="K25" s="11">
        <v>1</v>
      </c>
    </row>
    <row r="26" spans="1:11" ht="12" customHeight="1">
      <c r="A26" s="6">
        <v>9.1</v>
      </c>
      <c r="B26" s="11" t="s">
        <v>121</v>
      </c>
      <c r="C26" s="11" t="s">
        <v>56</v>
      </c>
      <c r="D26" s="11">
        <v>6</v>
      </c>
      <c r="E26" s="11">
        <v>5</v>
      </c>
      <c r="F26" s="11">
        <v>12</v>
      </c>
      <c r="G26" s="11">
        <v>30</v>
      </c>
      <c r="H26" s="11">
        <v>5</v>
      </c>
      <c r="I26" s="11">
        <v>5</v>
      </c>
      <c r="J26" s="11">
        <v>24</v>
      </c>
      <c r="K26" s="11">
        <v>1</v>
      </c>
    </row>
    <row r="27" spans="1:11" ht="12" customHeight="1">
      <c r="A27" s="6">
        <v>9.2</v>
      </c>
      <c r="B27" s="11" t="s">
        <v>121</v>
      </c>
      <c r="C27" s="11" t="s">
        <v>57</v>
      </c>
      <c r="D27" s="11">
        <v>8</v>
      </c>
      <c r="E27" s="11">
        <v>6</v>
      </c>
      <c r="F27" s="11">
        <v>12</v>
      </c>
      <c r="G27" s="11">
        <v>30</v>
      </c>
      <c r="H27" s="11">
        <v>5</v>
      </c>
      <c r="I27" s="11">
        <v>5</v>
      </c>
      <c r="J27" s="11">
        <v>36</v>
      </c>
      <c r="K27" s="11">
        <v>1</v>
      </c>
    </row>
    <row r="28" spans="1:11" ht="12" customHeight="1">
      <c r="A28" s="6">
        <v>9.3</v>
      </c>
      <c r="B28" s="11" t="s">
        <v>121</v>
      </c>
      <c r="C28" s="11" t="s">
        <v>58</v>
      </c>
      <c r="D28" s="11">
        <v>13</v>
      </c>
      <c r="E28" s="11">
        <v>5</v>
      </c>
      <c r="F28" s="11">
        <v>12</v>
      </c>
      <c r="G28" s="11">
        <v>30</v>
      </c>
      <c r="H28" s="11">
        <v>7</v>
      </c>
      <c r="I28" s="11">
        <v>5</v>
      </c>
      <c r="J28" s="11">
        <v>24</v>
      </c>
      <c r="K28" s="11">
        <v>1</v>
      </c>
    </row>
    <row r="29" spans="1:11" ht="12" customHeight="1">
      <c r="A29" s="11">
        <v>10.1</v>
      </c>
      <c r="B29" s="11" t="s">
        <v>190</v>
      </c>
      <c r="C29" s="11" t="s">
        <v>191</v>
      </c>
      <c r="D29" s="11">
        <v>5</v>
      </c>
      <c r="E29" s="11">
        <v>4</v>
      </c>
      <c r="F29" s="11">
        <v>10</v>
      </c>
      <c r="G29" s="11">
        <v>20</v>
      </c>
      <c r="H29" s="11">
        <v>4</v>
      </c>
      <c r="I29" s="11">
        <v>5</v>
      </c>
      <c r="J29" s="11">
        <v>28</v>
      </c>
      <c r="K29" s="11">
        <v>1</v>
      </c>
    </row>
    <row r="30" spans="1:11" ht="12" customHeight="1">
      <c r="A30" s="11">
        <v>10.2</v>
      </c>
      <c r="B30" s="11" t="s">
        <v>190</v>
      </c>
      <c r="C30" s="11" t="s">
        <v>192</v>
      </c>
      <c r="D30" s="11">
        <v>9</v>
      </c>
      <c r="E30" s="11">
        <v>6</v>
      </c>
      <c r="F30" s="11">
        <v>13</v>
      </c>
      <c r="G30" s="11">
        <v>30</v>
      </c>
      <c r="H30" s="11">
        <v>7</v>
      </c>
      <c r="I30" s="11">
        <v>7</v>
      </c>
      <c r="J30" s="11">
        <v>28</v>
      </c>
      <c r="K30" s="11">
        <v>1</v>
      </c>
    </row>
    <row r="31" spans="1:11" ht="12" customHeight="1">
      <c r="A31" s="11">
        <v>10.3</v>
      </c>
      <c r="B31" s="11" t="s">
        <v>190</v>
      </c>
      <c r="C31" s="11" t="s">
        <v>193</v>
      </c>
      <c r="D31" s="11">
        <v>6</v>
      </c>
      <c r="E31" s="11">
        <v>6</v>
      </c>
      <c r="F31" s="11">
        <v>14</v>
      </c>
      <c r="G31" s="11">
        <v>50</v>
      </c>
      <c r="H31" s="11">
        <v>10</v>
      </c>
      <c r="I31" s="11">
        <v>6</v>
      </c>
      <c r="J31" s="11">
        <v>36</v>
      </c>
      <c r="K31" s="11">
        <v>1</v>
      </c>
    </row>
    <row r="32" spans="1:11" ht="12" customHeight="1">
      <c r="A32" s="11">
        <v>11.1</v>
      </c>
      <c r="B32" s="11" t="s">
        <v>122</v>
      </c>
      <c r="C32" s="11" t="s">
        <v>64</v>
      </c>
      <c r="D32" s="11">
        <v>4</v>
      </c>
      <c r="E32" s="11">
        <v>4</v>
      </c>
      <c r="F32" s="11">
        <v>10</v>
      </c>
      <c r="G32" s="11">
        <v>15</v>
      </c>
      <c r="H32" s="11">
        <v>4</v>
      </c>
      <c r="I32" s="11">
        <v>4</v>
      </c>
      <c r="J32" s="11">
        <v>20</v>
      </c>
      <c r="K32" s="11">
        <v>1</v>
      </c>
    </row>
    <row r="33" spans="1:11" ht="12" customHeight="1">
      <c r="A33" s="11">
        <v>11.2</v>
      </c>
      <c r="B33" s="11" t="s">
        <v>122</v>
      </c>
      <c r="C33" s="11" t="s">
        <v>8</v>
      </c>
      <c r="D33" s="11">
        <v>6</v>
      </c>
      <c r="E33" s="11">
        <v>5</v>
      </c>
      <c r="F33" s="11">
        <v>10</v>
      </c>
      <c r="G33" s="11">
        <v>20</v>
      </c>
      <c r="H33" s="11">
        <v>5</v>
      </c>
      <c r="I33" s="11">
        <v>5</v>
      </c>
      <c r="J33" s="11">
        <v>24</v>
      </c>
      <c r="K33" s="11">
        <v>1</v>
      </c>
    </row>
    <row r="34" spans="1:11" ht="12" customHeight="1">
      <c r="A34" s="11">
        <v>11.3</v>
      </c>
      <c r="B34" s="11" t="s">
        <v>122</v>
      </c>
      <c r="C34" s="11" t="s">
        <v>15</v>
      </c>
      <c r="D34" s="11">
        <v>5</v>
      </c>
      <c r="E34" s="11">
        <v>4</v>
      </c>
      <c r="F34" s="11">
        <v>10</v>
      </c>
      <c r="G34" s="11">
        <v>25</v>
      </c>
      <c r="H34" s="11">
        <v>8</v>
      </c>
      <c r="I34" s="11">
        <v>5</v>
      </c>
      <c r="J34" s="11">
        <v>24</v>
      </c>
      <c r="K34" s="11">
        <v>1</v>
      </c>
    </row>
    <row r="35" spans="1:11" ht="12" customHeight="1">
      <c r="A35" s="11">
        <v>12.1</v>
      </c>
      <c r="B35" s="11" t="s">
        <v>123</v>
      </c>
      <c r="C35" s="11" t="s">
        <v>70</v>
      </c>
      <c r="D35" s="11">
        <v>5</v>
      </c>
      <c r="E35" s="11">
        <v>4</v>
      </c>
      <c r="F35" s="11">
        <v>8</v>
      </c>
      <c r="G35" s="11">
        <v>15</v>
      </c>
      <c r="H35" s="11">
        <v>4</v>
      </c>
      <c r="I35" s="11">
        <v>6</v>
      </c>
      <c r="J35" s="11">
        <v>20</v>
      </c>
      <c r="K35" s="11">
        <v>1</v>
      </c>
    </row>
    <row r="36" spans="1:11" ht="12" customHeight="1">
      <c r="A36" s="11">
        <v>12.2</v>
      </c>
      <c r="B36" s="11" t="s">
        <v>123</v>
      </c>
      <c r="C36" s="11" t="s">
        <v>8</v>
      </c>
      <c r="D36" s="11">
        <v>7</v>
      </c>
      <c r="E36" s="11">
        <v>6</v>
      </c>
      <c r="F36" s="11">
        <v>10</v>
      </c>
      <c r="G36" s="11">
        <v>20</v>
      </c>
      <c r="H36" s="11">
        <v>5</v>
      </c>
      <c r="I36" s="11">
        <v>6</v>
      </c>
      <c r="J36" s="11">
        <v>20</v>
      </c>
      <c r="K36" s="11">
        <v>1</v>
      </c>
    </row>
    <row r="37" spans="1:11" ht="12" customHeight="1">
      <c r="A37" s="11">
        <v>12.3</v>
      </c>
      <c r="B37" s="11" t="s">
        <v>123</v>
      </c>
      <c r="C37" s="11" t="s">
        <v>71</v>
      </c>
      <c r="D37" s="11">
        <v>6</v>
      </c>
      <c r="E37" s="11">
        <v>5</v>
      </c>
      <c r="F37" s="11">
        <v>8</v>
      </c>
      <c r="G37" s="11">
        <v>25</v>
      </c>
      <c r="H37" s="11">
        <v>8</v>
      </c>
      <c r="I37" s="11">
        <v>6</v>
      </c>
      <c r="J37" s="11">
        <v>20</v>
      </c>
      <c r="K37" s="11">
        <v>1</v>
      </c>
    </row>
    <row r="38" spans="1:11" ht="12" customHeight="1">
      <c r="A38" s="11">
        <v>13.1</v>
      </c>
      <c r="B38" s="11" t="s">
        <v>124</v>
      </c>
      <c r="C38" s="11" t="s">
        <v>76</v>
      </c>
      <c r="D38" s="11">
        <v>5</v>
      </c>
      <c r="E38" s="11">
        <v>4</v>
      </c>
      <c r="F38" s="11">
        <v>10</v>
      </c>
      <c r="G38" s="11">
        <v>25</v>
      </c>
      <c r="H38" s="11">
        <v>5</v>
      </c>
      <c r="I38" s="11">
        <v>8</v>
      </c>
      <c r="J38" s="11">
        <v>24</v>
      </c>
      <c r="K38" s="11">
        <v>1</v>
      </c>
    </row>
    <row r="39" spans="1:11" ht="12" customHeight="1">
      <c r="A39" s="11">
        <v>13.2</v>
      </c>
      <c r="B39" s="11" t="s">
        <v>124</v>
      </c>
      <c r="C39" s="11" t="s">
        <v>77</v>
      </c>
      <c r="D39" s="11">
        <v>7</v>
      </c>
      <c r="E39" s="11">
        <v>6</v>
      </c>
      <c r="F39" s="11">
        <v>12</v>
      </c>
      <c r="G39" s="11">
        <v>35</v>
      </c>
      <c r="H39" s="11">
        <v>5</v>
      </c>
      <c r="I39" s="11">
        <v>8</v>
      </c>
      <c r="J39" s="11">
        <v>28</v>
      </c>
      <c r="K39" s="11">
        <v>1</v>
      </c>
    </row>
    <row r="40" spans="1:11" ht="12" customHeight="1">
      <c r="A40" s="11">
        <v>13.3</v>
      </c>
      <c r="B40" s="11" t="s">
        <v>124</v>
      </c>
      <c r="C40" s="11" t="s">
        <v>15</v>
      </c>
      <c r="D40" s="11">
        <v>6</v>
      </c>
      <c r="E40" s="11">
        <v>4</v>
      </c>
      <c r="F40" s="11">
        <v>10</v>
      </c>
      <c r="G40" s="11">
        <v>40</v>
      </c>
      <c r="H40" s="11">
        <v>10</v>
      </c>
      <c r="I40" s="11">
        <v>8</v>
      </c>
      <c r="J40" s="11">
        <v>24</v>
      </c>
      <c r="K40" s="11">
        <v>1</v>
      </c>
    </row>
    <row r="41" spans="1:11" ht="12" customHeight="1">
      <c r="A41" s="11">
        <v>14.1</v>
      </c>
      <c r="B41" s="11" t="s">
        <v>125</v>
      </c>
      <c r="C41" s="11" t="s">
        <v>83</v>
      </c>
      <c r="D41" s="11">
        <v>5</v>
      </c>
      <c r="E41" s="11">
        <v>5</v>
      </c>
      <c r="F41" s="11">
        <v>10</v>
      </c>
      <c r="G41" s="11">
        <v>20</v>
      </c>
      <c r="H41" s="11">
        <v>5</v>
      </c>
      <c r="I41" s="11">
        <v>4</v>
      </c>
      <c r="J41" s="11">
        <v>28</v>
      </c>
      <c r="K41" s="11">
        <v>1</v>
      </c>
    </row>
    <row r="42" spans="1:11" ht="12" customHeight="1">
      <c r="A42" s="11">
        <v>14.2</v>
      </c>
      <c r="B42" s="11" t="s">
        <v>125</v>
      </c>
      <c r="C42" s="11" t="s">
        <v>27</v>
      </c>
      <c r="D42" s="11">
        <v>7</v>
      </c>
      <c r="E42" s="11">
        <v>8</v>
      </c>
      <c r="F42" s="11">
        <v>12</v>
      </c>
      <c r="G42" s="11">
        <v>30</v>
      </c>
      <c r="H42" s="11">
        <v>5</v>
      </c>
      <c r="I42" s="11">
        <v>4</v>
      </c>
      <c r="J42" s="11">
        <v>28</v>
      </c>
      <c r="K42" s="11">
        <v>1</v>
      </c>
    </row>
    <row r="43" spans="1:11" ht="12" customHeight="1">
      <c r="A43" s="11">
        <v>14.3</v>
      </c>
      <c r="B43" s="11" t="s">
        <v>125</v>
      </c>
      <c r="C43" s="11" t="s">
        <v>15</v>
      </c>
      <c r="D43" s="11">
        <v>5</v>
      </c>
      <c r="E43" s="11">
        <v>5</v>
      </c>
      <c r="F43" s="11">
        <v>10</v>
      </c>
      <c r="G43" s="11">
        <v>25</v>
      </c>
      <c r="H43" s="11">
        <v>8</v>
      </c>
      <c r="I43" s="11">
        <v>4</v>
      </c>
      <c r="J43" s="11">
        <v>28</v>
      </c>
      <c r="K43" s="11">
        <v>1</v>
      </c>
    </row>
    <row r="44" spans="1:11" ht="12" customHeight="1">
      <c r="A44" s="11">
        <v>15.1</v>
      </c>
      <c r="B44" s="11" t="s">
        <v>209</v>
      </c>
      <c r="C44" s="11" t="s">
        <v>210</v>
      </c>
      <c r="D44" s="11">
        <v>5</v>
      </c>
      <c r="E44" s="11">
        <v>5</v>
      </c>
      <c r="F44" s="11">
        <v>10</v>
      </c>
      <c r="G44" s="11">
        <v>20</v>
      </c>
      <c r="H44" s="11">
        <v>9</v>
      </c>
      <c r="I44" s="11">
        <v>6</v>
      </c>
      <c r="J44" s="11">
        <v>28</v>
      </c>
      <c r="K44" s="11">
        <v>1</v>
      </c>
    </row>
    <row r="45" spans="1:11" ht="12" customHeight="1">
      <c r="A45" s="11">
        <v>15.2</v>
      </c>
      <c r="B45" s="11" t="s">
        <v>209</v>
      </c>
      <c r="C45" s="11" t="s">
        <v>211</v>
      </c>
      <c r="D45" s="11">
        <v>6</v>
      </c>
      <c r="E45" s="11">
        <v>8</v>
      </c>
      <c r="F45" s="11">
        <v>12</v>
      </c>
      <c r="G45" s="11">
        <v>30</v>
      </c>
      <c r="H45" s="11">
        <v>5</v>
      </c>
      <c r="I45" s="11">
        <v>8</v>
      </c>
      <c r="J45" s="11">
        <v>28</v>
      </c>
      <c r="K45" s="11">
        <v>1</v>
      </c>
    </row>
    <row r="46" spans="1:11" ht="12" customHeight="1">
      <c r="A46" s="11">
        <v>15.3</v>
      </c>
      <c r="B46" s="11" t="s">
        <v>209</v>
      </c>
      <c r="C46" s="11" t="s">
        <v>96</v>
      </c>
      <c r="D46" s="11">
        <v>9</v>
      </c>
      <c r="E46" s="11">
        <v>8</v>
      </c>
      <c r="F46" s="11">
        <v>12</v>
      </c>
      <c r="G46" s="11">
        <v>50</v>
      </c>
      <c r="H46" s="11">
        <v>5</v>
      </c>
      <c r="I46" s="11">
        <v>8</v>
      </c>
      <c r="J46" s="11">
        <v>28</v>
      </c>
      <c r="K46" s="11">
        <v>1</v>
      </c>
    </row>
    <row r="47" spans="1:11" ht="12" customHeight="1">
      <c r="A47" s="6">
        <v>17.1</v>
      </c>
      <c r="B47" s="6" t="s">
        <v>229</v>
      </c>
      <c r="C47" s="6" t="s">
        <v>235</v>
      </c>
      <c r="D47" s="6">
        <v>6</v>
      </c>
      <c r="E47" s="6">
        <v>5</v>
      </c>
      <c r="F47" s="6">
        <v>14</v>
      </c>
      <c r="G47" s="6">
        <v>60</v>
      </c>
      <c r="H47" s="6">
        <v>6</v>
      </c>
      <c r="I47" s="6">
        <v>6</v>
      </c>
      <c r="J47" s="6">
        <v>26</v>
      </c>
      <c r="K47" s="6">
        <v>1</v>
      </c>
    </row>
    <row r="48" spans="1:11" ht="12" customHeight="1">
      <c r="A48" s="6">
        <v>17.2</v>
      </c>
      <c r="B48" s="11" t="s">
        <v>229</v>
      </c>
      <c r="C48" s="11" t="s">
        <v>237</v>
      </c>
      <c r="D48" s="11">
        <v>8</v>
      </c>
      <c r="E48" s="11">
        <v>8</v>
      </c>
      <c r="F48" s="11">
        <v>16</v>
      </c>
      <c r="G48" s="11">
        <v>60</v>
      </c>
      <c r="H48" s="11">
        <v>6</v>
      </c>
      <c r="I48" s="11">
        <v>5</v>
      </c>
      <c r="J48" s="11">
        <v>40</v>
      </c>
      <c r="K48" s="11">
        <v>1</v>
      </c>
    </row>
    <row r="49" spans="1:11" ht="12" customHeight="1">
      <c r="A49" s="6">
        <v>17.3</v>
      </c>
      <c r="B49" s="11" t="s">
        <v>229</v>
      </c>
      <c r="C49" s="11" t="s">
        <v>246</v>
      </c>
      <c r="D49" s="11">
        <v>10</v>
      </c>
      <c r="E49" s="11">
        <v>6</v>
      </c>
      <c r="F49" s="11">
        <v>12</v>
      </c>
      <c r="G49" s="11">
        <v>60</v>
      </c>
      <c r="H49" s="11">
        <v>7</v>
      </c>
      <c r="I49" s="11">
        <v>8</v>
      </c>
      <c r="J49" s="11">
        <v>36</v>
      </c>
      <c r="K49" s="11">
        <v>1</v>
      </c>
    </row>
    <row r="50" spans="1:11" ht="12" customHeight="1">
      <c r="A50" s="6">
        <v>17.4</v>
      </c>
      <c r="B50" s="11" t="s">
        <v>229</v>
      </c>
      <c r="C50" s="11" t="s">
        <v>248</v>
      </c>
      <c r="D50" s="11">
        <v>5</v>
      </c>
      <c r="E50" s="11">
        <v>4</v>
      </c>
      <c r="F50" s="11">
        <v>11</v>
      </c>
      <c r="G50" s="11">
        <v>60</v>
      </c>
      <c r="H50" s="11">
        <v>9</v>
      </c>
      <c r="I50" s="11">
        <v>8</v>
      </c>
      <c r="J50" s="11">
        <v>24</v>
      </c>
      <c r="K50" s="11">
        <v>1</v>
      </c>
    </row>
    <row r="51" spans="1:11" ht="12" customHeight="1">
      <c r="A51" s="6">
        <v>17.5</v>
      </c>
      <c r="B51" s="11" t="s">
        <v>229</v>
      </c>
      <c r="C51" s="11" t="s">
        <v>252</v>
      </c>
      <c r="D51" s="11">
        <v>16</v>
      </c>
      <c r="E51" s="11">
        <v>5</v>
      </c>
      <c r="F51" s="11">
        <v>6</v>
      </c>
      <c r="G51" s="11">
        <v>50</v>
      </c>
      <c r="H51" s="11">
        <v>4</v>
      </c>
      <c r="I51" s="11">
        <v>6</v>
      </c>
      <c r="J51" s="11">
        <v>28</v>
      </c>
      <c r="K51" s="11">
        <v>1</v>
      </c>
    </row>
    <row r="52" spans="1:11" ht="12" customHeight="1">
      <c r="A52" s="6">
        <v>17.6</v>
      </c>
      <c r="B52" s="11" t="s">
        <v>229</v>
      </c>
      <c r="C52" s="11" t="s">
        <v>256</v>
      </c>
      <c r="D52" s="11">
        <v>7</v>
      </c>
      <c r="E52" s="11">
        <v>7</v>
      </c>
      <c r="F52" s="11">
        <v>12</v>
      </c>
      <c r="G52" s="11">
        <v>60</v>
      </c>
      <c r="H52" s="11">
        <v>6</v>
      </c>
      <c r="I52" s="11">
        <v>10</v>
      </c>
      <c r="J52" s="11">
        <v>40</v>
      </c>
      <c r="K52" s="11">
        <v>1</v>
      </c>
    </row>
    <row r="53" spans="1:11" ht="12" customHeight="1">
      <c r="A53" s="6">
        <v>17.7</v>
      </c>
      <c r="B53" s="11" t="s">
        <v>229</v>
      </c>
      <c r="C53" s="11" t="s">
        <v>259</v>
      </c>
      <c r="D53" s="11">
        <v>7</v>
      </c>
      <c r="E53" s="11">
        <v>5</v>
      </c>
      <c r="F53" s="11">
        <v>10</v>
      </c>
      <c r="G53" s="11">
        <v>15</v>
      </c>
      <c r="H53" s="11">
        <v>5</v>
      </c>
      <c r="I53" s="11">
        <v>5</v>
      </c>
      <c r="J53" s="11">
        <v>28</v>
      </c>
      <c r="K53" s="11">
        <v>1</v>
      </c>
    </row>
    <row r="54" spans="1:11" ht="12" customHeight="1">
      <c r="A54" s="6">
        <v>17.8</v>
      </c>
      <c r="B54" s="11" t="s">
        <v>229</v>
      </c>
      <c r="C54" s="11" t="s">
        <v>260</v>
      </c>
      <c r="D54" s="11">
        <v>7</v>
      </c>
      <c r="E54" s="11">
        <v>6</v>
      </c>
      <c r="F54" s="11">
        <f>10*1.25</f>
        <v>12.5</v>
      </c>
      <c r="G54" s="11">
        <v>90</v>
      </c>
      <c r="H54" s="11">
        <v>5</v>
      </c>
      <c r="I54" s="11">
        <v>5</v>
      </c>
      <c r="J54" s="11">
        <v>40</v>
      </c>
      <c r="K54" s="11">
        <v>1</v>
      </c>
    </row>
    <row r="55" spans="1:11" ht="12" customHeight="1">
      <c r="A55" s="6">
        <v>1.4</v>
      </c>
      <c r="B55" s="11" t="s">
        <v>114</v>
      </c>
      <c r="C55" s="11" t="s">
        <v>10</v>
      </c>
      <c r="D55" s="11">
        <v>6</v>
      </c>
      <c r="E55" s="11">
        <v>6</v>
      </c>
      <c r="F55" s="11">
        <v>14</v>
      </c>
      <c r="G55" s="11">
        <v>60</v>
      </c>
      <c r="H55" s="11">
        <v>5</v>
      </c>
      <c r="I55" s="11">
        <v>10</v>
      </c>
      <c r="J55" s="11">
        <v>24</v>
      </c>
      <c r="K55" s="11">
        <v>2</v>
      </c>
    </row>
    <row r="56" spans="1:11" ht="12" customHeight="1">
      <c r="A56" s="6">
        <v>1.5</v>
      </c>
      <c r="B56" s="6" t="s">
        <v>114</v>
      </c>
      <c r="C56" s="6" t="s">
        <v>11</v>
      </c>
      <c r="D56" s="6">
        <v>10</v>
      </c>
      <c r="E56" s="6">
        <v>7</v>
      </c>
      <c r="F56" s="6">
        <v>15</v>
      </c>
      <c r="G56" s="6">
        <v>70</v>
      </c>
      <c r="H56" s="6">
        <v>7</v>
      </c>
      <c r="I56" s="6">
        <v>5</v>
      </c>
      <c r="J56" s="6">
        <v>40</v>
      </c>
      <c r="K56" s="6">
        <v>2</v>
      </c>
    </row>
    <row r="57" spans="1:11" ht="12" customHeight="1">
      <c r="A57" s="6">
        <v>2.4</v>
      </c>
      <c r="B57" s="11" t="s">
        <v>115</v>
      </c>
      <c r="C57" s="11" t="s">
        <v>17</v>
      </c>
      <c r="D57" s="11">
        <v>9</v>
      </c>
      <c r="E57" s="11">
        <v>8</v>
      </c>
      <c r="F57" s="11">
        <v>16</v>
      </c>
      <c r="G57" s="11">
        <v>90</v>
      </c>
      <c r="H57" s="11">
        <v>7</v>
      </c>
      <c r="I57" s="11">
        <v>6</v>
      </c>
      <c r="J57" s="11">
        <v>40</v>
      </c>
      <c r="K57" s="11">
        <v>2</v>
      </c>
    </row>
    <row r="58" spans="1:11" ht="12" customHeight="1">
      <c r="A58" s="6">
        <v>2.5</v>
      </c>
      <c r="B58" s="11" t="s">
        <v>115</v>
      </c>
      <c r="C58" s="11" t="s">
        <v>16</v>
      </c>
      <c r="D58" s="11">
        <v>9</v>
      </c>
      <c r="E58" s="11">
        <v>9</v>
      </c>
      <c r="F58" s="11">
        <v>15</v>
      </c>
      <c r="G58" s="11">
        <v>90</v>
      </c>
      <c r="H58" s="11">
        <v>7</v>
      </c>
      <c r="I58" s="11">
        <v>13</v>
      </c>
      <c r="J58" s="11">
        <v>28</v>
      </c>
      <c r="K58" s="11">
        <v>2</v>
      </c>
    </row>
    <row r="59" spans="1:11" ht="12" customHeight="1">
      <c r="A59" s="6">
        <v>3.4</v>
      </c>
      <c r="B59" s="11" t="s">
        <v>116</v>
      </c>
      <c r="C59" s="11" t="s">
        <v>22</v>
      </c>
      <c r="D59" s="11">
        <v>7</v>
      </c>
      <c r="E59" s="11">
        <v>7</v>
      </c>
      <c r="F59" s="11">
        <v>14</v>
      </c>
      <c r="G59" s="11">
        <v>60</v>
      </c>
      <c r="H59" s="11">
        <v>6</v>
      </c>
      <c r="I59" s="11">
        <v>10</v>
      </c>
      <c r="J59" s="11">
        <v>24</v>
      </c>
      <c r="K59" s="11">
        <v>2</v>
      </c>
    </row>
    <row r="60" spans="1:11" ht="12" customHeight="1">
      <c r="A60" s="6">
        <v>3.5</v>
      </c>
      <c r="B60" s="11" t="s">
        <v>116</v>
      </c>
      <c r="C60" s="11" t="s">
        <v>23</v>
      </c>
      <c r="D60" s="11">
        <v>8</v>
      </c>
      <c r="E60" s="11">
        <v>9</v>
      </c>
      <c r="F60" s="11">
        <v>14</v>
      </c>
      <c r="G60" s="11">
        <v>50</v>
      </c>
      <c r="H60" s="11">
        <v>6</v>
      </c>
      <c r="I60" s="11">
        <v>10</v>
      </c>
      <c r="J60" s="11">
        <v>32</v>
      </c>
      <c r="K60" s="11">
        <v>2</v>
      </c>
    </row>
    <row r="61" spans="1:11" ht="12" customHeight="1">
      <c r="A61" s="6">
        <v>4.4</v>
      </c>
      <c r="B61" s="11" t="s">
        <v>117</v>
      </c>
      <c r="C61" s="11" t="s">
        <v>30</v>
      </c>
      <c r="D61" s="11">
        <v>9</v>
      </c>
      <c r="E61" s="11">
        <v>8</v>
      </c>
      <c r="F61" s="11">
        <v>17</v>
      </c>
      <c r="G61" s="11">
        <v>80</v>
      </c>
      <c r="H61" s="11">
        <v>7</v>
      </c>
      <c r="I61" s="11">
        <v>7</v>
      </c>
      <c r="J61" s="11">
        <v>32</v>
      </c>
      <c r="K61" s="11">
        <v>2</v>
      </c>
    </row>
    <row r="62" spans="1:11" ht="12" customHeight="1">
      <c r="A62" s="6">
        <v>4.5</v>
      </c>
      <c r="B62" s="11" t="s">
        <v>117</v>
      </c>
      <c r="C62" s="11" t="s">
        <v>31</v>
      </c>
      <c r="D62" s="11">
        <v>8</v>
      </c>
      <c r="E62" s="11">
        <v>10</v>
      </c>
      <c r="F62" s="11">
        <v>16</v>
      </c>
      <c r="G62" s="11">
        <v>70</v>
      </c>
      <c r="H62" s="11">
        <v>6</v>
      </c>
      <c r="I62" s="11">
        <v>8</v>
      </c>
      <c r="J62" s="11">
        <v>32</v>
      </c>
      <c r="K62" s="11">
        <v>2</v>
      </c>
    </row>
    <row r="63" spans="1:11" ht="12" customHeight="1">
      <c r="A63" s="6">
        <v>5.4</v>
      </c>
      <c r="B63" s="11" t="s">
        <v>165</v>
      </c>
      <c r="C63" s="11" t="s">
        <v>169</v>
      </c>
      <c r="D63" s="11">
        <v>9</v>
      </c>
      <c r="E63" s="11">
        <v>8</v>
      </c>
      <c r="F63" s="11">
        <v>16</v>
      </c>
      <c r="G63" s="11">
        <v>80</v>
      </c>
      <c r="H63" s="11">
        <v>8</v>
      </c>
      <c r="I63" s="11">
        <v>6</v>
      </c>
      <c r="J63" s="11">
        <v>36</v>
      </c>
      <c r="K63" s="11">
        <v>2</v>
      </c>
    </row>
    <row r="64" spans="1:11" ht="12" customHeight="1">
      <c r="A64" s="6">
        <v>5.5</v>
      </c>
      <c r="B64" s="11" t="s">
        <v>165</v>
      </c>
      <c r="C64" s="11" t="s">
        <v>170</v>
      </c>
      <c r="D64" s="11">
        <v>9</v>
      </c>
      <c r="E64" s="11">
        <v>8</v>
      </c>
      <c r="F64" s="11">
        <v>14</v>
      </c>
      <c r="G64" s="11">
        <v>120</v>
      </c>
      <c r="H64" s="11">
        <v>12</v>
      </c>
      <c r="I64" s="11">
        <v>6</v>
      </c>
      <c r="J64" s="11">
        <v>24</v>
      </c>
      <c r="K64" s="11">
        <v>2</v>
      </c>
    </row>
    <row r="65" spans="1:11" ht="12" customHeight="1">
      <c r="A65" s="6">
        <v>6.4</v>
      </c>
      <c r="B65" s="6" t="s">
        <v>118</v>
      </c>
      <c r="C65" s="6" t="s">
        <v>38</v>
      </c>
      <c r="D65" s="6">
        <v>9</v>
      </c>
      <c r="E65" s="6">
        <v>8</v>
      </c>
      <c r="F65" s="6">
        <v>15</v>
      </c>
      <c r="G65" s="6">
        <v>70</v>
      </c>
      <c r="H65" s="6">
        <v>7</v>
      </c>
      <c r="I65" s="6">
        <v>5</v>
      </c>
      <c r="J65" s="6">
        <v>40</v>
      </c>
      <c r="K65" s="6">
        <v>2</v>
      </c>
    </row>
    <row r="66" spans="1:11" ht="12" customHeight="1">
      <c r="A66" s="6">
        <v>6.5</v>
      </c>
      <c r="B66" s="11" t="s">
        <v>118</v>
      </c>
      <c r="C66" s="11" t="s">
        <v>37</v>
      </c>
      <c r="D66" s="11">
        <v>14</v>
      </c>
      <c r="E66" s="11">
        <v>7</v>
      </c>
      <c r="F66" s="11">
        <v>12</v>
      </c>
      <c r="G66" s="11">
        <v>90</v>
      </c>
      <c r="H66" s="11">
        <v>8</v>
      </c>
      <c r="I66" s="11">
        <v>5</v>
      </c>
      <c r="J66" s="11">
        <v>24</v>
      </c>
      <c r="K66" s="11">
        <v>2</v>
      </c>
    </row>
    <row r="67" spans="1:11" ht="12" customHeight="1">
      <c r="A67" s="6">
        <v>7.4</v>
      </c>
      <c r="B67" s="11" t="s">
        <v>119</v>
      </c>
      <c r="C67" s="11" t="s">
        <v>44</v>
      </c>
      <c r="D67" s="11">
        <v>10</v>
      </c>
      <c r="E67" s="11">
        <v>7</v>
      </c>
      <c r="F67" s="11">
        <v>20</v>
      </c>
      <c r="G67" s="11">
        <v>80</v>
      </c>
      <c r="H67" s="11">
        <v>8</v>
      </c>
      <c r="I67" s="11">
        <v>6</v>
      </c>
      <c r="J67" s="11">
        <v>24</v>
      </c>
      <c r="K67" s="11">
        <v>2</v>
      </c>
    </row>
    <row r="68" spans="1:11" ht="12" customHeight="1">
      <c r="A68" s="6">
        <v>7.5</v>
      </c>
      <c r="B68" s="11" t="s">
        <v>119</v>
      </c>
      <c r="C68" s="11" t="s">
        <v>45</v>
      </c>
      <c r="D68" s="11">
        <v>9</v>
      </c>
      <c r="E68" s="11">
        <v>7</v>
      </c>
      <c r="F68" s="11">
        <v>14</v>
      </c>
      <c r="G68" s="11">
        <v>60</v>
      </c>
      <c r="H68" s="11">
        <v>6</v>
      </c>
      <c r="I68" s="11">
        <v>5</v>
      </c>
      <c r="J68" s="11">
        <v>28</v>
      </c>
      <c r="K68" s="11">
        <v>2</v>
      </c>
    </row>
    <row r="69" spans="1:11" ht="12" customHeight="1">
      <c r="A69" s="6">
        <v>8.4</v>
      </c>
      <c r="B69" s="11" t="s">
        <v>120</v>
      </c>
      <c r="C69" s="11" t="s">
        <v>51</v>
      </c>
      <c r="D69" s="11">
        <v>9</v>
      </c>
      <c r="E69" s="11">
        <v>8</v>
      </c>
      <c r="F69" s="11">
        <v>15</v>
      </c>
      <c r="G69" s="11">
        <v>55</v>
      </c>
      <c r="H69" s="11">
        <v>7</v>
      </c>
      <c r="I69" s="11">
        <v>6</v>
      </c>
      <c r="J69" s="11">
        <v>32</v>
      </c>
      <c r="K69" s="11">
        <v>2</v>
      </c>
    </row>
    <row r="70" spans="1:11" ht="12" customHeight="1">
      <c r="A70" s="6">
        <v>8.5</v>
      </c>
      <c r="B70" s="11" t="s">
        <v>120</v>
      </c>
      <c r="C70" s="11" t="s">
        <v>52</v>
      </c>
      <c r="D70" s="11">
        <v>8</v>
      </c>
      <c r="E70" s="11">
        <v>6</v>
      </c>
      <c r="F70" s="11">
        <v>14</v>
      </c>
      <c r="G70" s="11">
        <v>90</v>
      </c>
      <c r="H70" s="11">
        <v>6</v>
      </c>
      <c r="I70" s="11">
        <v>10</v>
      </c>
      <c r="J70" s="11">
        <v>28</v>
      </c>
      <c r="K70" s="11">
        <v>2</v>
      </c>
    </row>
    <row r="71" spans="1:11" ht="12" customHeight="1">
      <c r="A71" s="6">
        <v>9.4</v>
      </c>
      <c r="B71" s="11" t="s">
        <v>121</v>
      </c>
      <c r="C71" s="11" t="s">
        <v>59</v>
      </c>
      <c r="D71" s="11">
        <v>6</v>
      </c>
      <c r="E71" s="11">
        <v>7</v>
      </c>
      <c r="F71" s="11">
        <v>16</v>
      </c>
      <c r="G71" s="11">
        <v>90</v>
      </c>
      <c r="H71" s="11">
        <v>10</v>
      </c>
      <c r="I71" s="11">
        <v>6</v>
      </c>
      <c r="J71" s="11">
        <v>32</v>
      </c>
      <c r="K71" s="11">
        <v>2</v>
      </c>
    </row>
    <row r="72" spans="1:11" ht="12" customHeight="1">
      <c r="A72" s="6">
        <v>9.5</v>
      </c>
      <c r="B72" s="11" t="s">
        <v>121</v>
      </c>
      <c r="C72" s="11" t="s">
        <v>60</v>
      </c>
      <c r="D72" s="11">
        <v>9</v>
      </c>
      <c r="E72" s="11">
        <v>7</v>
      </c>
      <c r="F72" s="11">
        <v>14</v>
      </c>
      <c r="G72" s="11">
        <v>70</v>
      </c>
      <c r="H72" s="11">
        <v>7</v>
      </c>
      <c r="I72" s="11">
        <v>8</v>
      </c>
      <c r="J72" s="11">
        <v>36</v>
      </c>
      <c r="K72" s="11">
        <v>2</v>
      </c>
    </row>
    <row r="73" spans="1:11" ht="12" customHeight="1">
      <c r="A73" s="6">
        <v>10.4</v>
      </c>
      <c r="B73" s="11" t="s">
        <v>190</v>
      </c>
      <c r="C73" s="11" t="s">
        <v>194</v>
      </c>
      <c r="D73" s="11">
        <v>8</v>
      </c>
      <c r="E73" s="11">
        <v>7</v>
      </c>
      <c r="F73" s="11">
        <v>14</v>
      </c>
      <c r="G73" s="11">
        <v>100</v>
      </c>
      <c r="H73" s="11">
        <v>10</v>
      </c>
      <c r="I73" s="11">
        <v>9</v>
      </c>
      <c r="J73" s="11">
        <v>30</v>
      </c>
      <c r="K73" s="11">
        <v>2</v>
      </c>
    </row>
    <row r="74" spans="1:11" ht="12" customHeight="1">
      <c r="A74" s="6">
        <v>10.5</v>
      </c>
      <c r="B74" s="6" t="s">
        <v>190</v>
      </c>
      <c r="C74" s="6" t="s">
        <v>195</v>
      </c>
      <c r="D74" s="6">
        <v>8</v>
      </c>
      <c r="E74" s="6">
        <v>8</v>
      </c>
      <c r="F74" s="6">
        <v>24</v>
      </c>
      <c r="G74" s="6">
        <v>80</v>
      </c>
      <c r="H74" s="6">
        <v>11</v>
      </c>
      <c r="I74" s="6">
        <v>6</v>
      </c>
      <c r="J74" s="6">
        <v>30</v>
      </c>
      <c r="K74" s="6">
        <v>2</v>
      </c>
    </row>
    <row r="75" spans="1:11" ht="12" customHeight="1">
      <c r="A75" s="11">
        <v>11.4</v>
      </c>
      <c r="B75" s="11" t="s">
        <v>122</v>
      </c>
      <c r="C75" s="11" t="s">
        <v>65</v>
      </c>
      <c r="D75" s="11">
        <v>9</v>
      </c>
      <c r="E75" s="11">
        <v>7</v>
      </c>
      <c r="F75" s="11">
        <v>16</v>
      </c>
      <c r="G75" s="11">
        <v>70</v>
      </c>
      <c r="H75" s="11">
        <v>6</v>
      </c>
      <c r="I75" s="11">
        <v>6</v>
      </c>
      <c r="J75" s="11">
        <v>40</v>
      </c>
      <c r="K75" s="11">
        <v>2</v>
      </c>
    </row>
    <row r="76" spans="1:11" ht="12" customHeight="1">
      <c r="A76" s="6">
        <v>11.5</v>
      </c>
      <c r="B76" s="11" t="s">
        <v>122</v>
      </c>
      <c r="C76" s="11" t="s">
        <v>66</v>
      </c>
      <c r="D76" s="11">
        <v>9</v>
      </c>
      <c r="E76" s="11">
        <v>6</v>
      </c>
      <c r="F76" s="11">
        <v>14</v>
      </c>
      <c r="G76" s="11">
        <v>90</v>
      </c>
      <c r="H76" s="11">
        <v>5</v>
      </c>
      <c r="I76" s="11">
        <v>10</v>
      </c>
      <c r="J76" s="11">
        <v>28</v>
      </c>
      <c r="K76" s="11">
        <v>2</v>
      </c>
    </row>
    <row r="77" spans="1:11" ht="12" customHeight="1">
      <c r="A77" s="11">
        <v>12.4</v>
      </c>
      <c r="B77" s="11" t="s">
        <v>123</v>
      </c>
      <c r="C77" s="11" t="s">
        <v>51</v>
      </c>
      <c r="D77" s="11">
        <v>9</v>
      </c>
      <c r="E77" s="11">
        <v>7</v>
      </c>
      <c r="F77" s="11">
        <v>14</v>
      </c>
      <c r="G77" s="11">
        <v>50</v>
      </c>
      <c r="H77" s="11">
        <v>6</v>
      </c>
      <c r="I77" s="11">
        <v>7</v>
      </c>
      <c r="J77" s="11">
        <v>32</v>
      </c>
      <c r="K77" s="11">
        <v>2</v>
      </c>
    </row>
    <row r="78" spans="1:11" ht="12" customHeight="1">
      <c r="A78" s="6">
        <v>12.5</v>
      </c>
      <c r="B78" s="11" t="s">
        <v>123</v>
      </c>
      <c r="C78" s="11" t="s">
        <v>72</v>
      </c>
      <c r="D78" s="11">
        <v>12</v>
      </c>
      <c r="E78" s="11">
        <v>8</v>
      </c>
      <c r="F78" s="11">
        <v>16</v>
      </c>
      <c r="G78" s="11">
        <v>70</v>
      </c>
      <c r="H78" s="11">
        <v>8</v>
      </c>
      <c r="I78" s="11">
        <v>6</v>
      </c>
      <c r="J78" s="11">
        <v>24</v>
      </c>
      <c r="K78" s="11">
        <v>2</v>
      </c>
    </row>
    <row r="79" spans="1:11" ht="12" customHeight="1">
      <c r="A79" s="11">
        <v>13.4</v>
      </c>
      <c r="B79" s="11" t="s">
        <v>124</v>
      </c>
      <c r="C79" s="11" t="s">
        <v>78</v>
      </c>
      <c r="D79" s="11">
        <v>9</v>
      </c>
      <c r="E79" s="11">
        <v>7</v>
      </c>
      <c r="F79" s="11">
        <v>16</v>
      </c>
      <c r="G79" s="11">
        <v>90</v>
      </c>
      <c r="H79" s="11">
        <v>7</v>
      </c>
      <c r="I79" s="11">
        <v>8</v>
      </c>
      <c r="J79" s="11">
        <v>40</v>
      </c>
      <c r="K79" s="11">
        <v>2</v>
      </c>
    </row>
    <row r="80" spans="1:11" ht="12" customHeight="1">
      <c r="A80" s="6">
        <v>13.5</v>
      </c>
      <c r="B80" s="11" t="s">
        <v>124</v>
      </c>
      <c r="C80" s="11" t="s">
        <v>79</v>
      </c>
      <c r="D80" s="11">
        <v>9</v>
      </c>
      <c r="E80" s="11">
        <v>7</v>
      </c>
      <c r="F80" s="11">
        <v>18</v>
      </c>
      <c r="G80" s="11">
        <v>100</v>
      </c>
      <c r="H80" s="11">
        <v>14</v>
      </c>
      <c r="I80" s="11">
        <v>8</v>
      </c>
      <c r="J80" s="11">
        <v>28</v>
      </c>
      <c r="K80" s="11">
        <v>2</v>
      </c>
    </row>
    <row r="81" spans="1:11" ht="12" customHeight="1">
      <c r="A81" s="11">
        <v>14.4</v>
      </c>
      <c r="B81" s="11" t="s">
        <v>125</v>
      </c>
      <c r="C81" s="11" t="s">
        <v>84</v>
      </c>
      <c r="D81" s="11">
        <v>9</v>
      </c>
      <c r="E81" s="11">
        <v>9</v>
      </c>
      <c r="F81" s="11">
        <v>17</v>
      </c>
      <c r="G81" s="11">
        <v>75</v>
      </c>
      <c r="H81" s="11">
        <v>7</v>
      </c>
      <c r="I81" s="11">
        <v>5</v>
      </c>
      <c r="J81" s="11">
        <v>36</v>
      </c>
      <c r="K81" s="11">
        <v>2</v>
      </c>
    </row>
    <row r="82" spans="1:11" ht="12" customHeight="1">
      <c r="A82" s="6">
        <v>14.5</v>
      </c>
      <c r="B82" s="11" t="s">
        <v>125</v>
      </c>
      <c r="C82" s="11" t="s">
        <v>85</v>
      </c>
      <c r="D82" s="11">
        <v>8</v>
      </c>
      <c r="E82" s="11">
        <v>7</v>
      </c>
      <c r="F82" s="11">
        <v>14</v>
      </c>
      <c r="G82" s="11">
        <v>80</v>
      </c>
      <c r="H82" s="11">
        <v>9</v>
      </c>
      <c r="I82" s="11">
        <v>8</v>
      </c>
      <c r="J82" s="11">
        <v>28</v>
      </c>
      <c r="K82" s="11">
        <v>2</v>
      </c>
    </row>
    <row r="83" spans="1:11" ht="12" customHeight="1">
      <c r="A83" s="11">
        <v>15.4</v>
      </c>
      <c r="B83" s="11" t="s">
        <v>209</v>
      </c>
      <c r="C83" s="11" t="s">
        <v>212</v>
      </c>
      <c r="D83" s="11">
        <v>9</v>
      </c>
      <c r="E83" s="11">
        <v>8</v>
      </c>
      <c r="F83" s="11">
        <v>16</v>
      </c>
      <c r="G83" s="11">
        <v>70</v>
      </c>
      <c r="H83" s="11">
        <v>8</v>
      </c>
      <c r="I83" s="11">
        <v>8</v>
      </c>
      <c r="J83" s="11">
        <v>36</v>
      </c>
      <c r="K83" s="11">
        <v>2</v>
      </c>
    </row>
    <row r="84" spans="1:11" ht="12" customHeight="1">
      <c r="A84" s="11">
        <v>15.5</v>
      </c>
      <c r="B84" s="11" t="s">
        <v>209</v>
      </c>
      <c r="C84" s="11" t="s">
        <v>213</v>
      </c>
      <c r="D84" s="11">
        <v>10</v>
      </c>
      <c r="E84" s="11">
        <v>8</v>
      </c>
      <c r="F84" s="11">
        <f>14*1.25</f>
        <v>17.5</v>
      </c>
      <c r="G84" s="11">
        <v>120</v>
      </c>
      <c r="H84" s="11">
        <v>7</v>
      </c>
      <c r="I84" s="11">
        <v>8</v>
      </c>
      <c r="J84" s="11">
        <v>40</v>
      </c>
      <c r="K84" s="11">
        <v>2</v>
      </c>
    </row>
    <row r="85" spans="1:11" ht="12" customHeight="1">
      <c r="A85" s="11">
        <v>16.1</v>
      </c>
      <c r="B85" s="11" t="s">
        <v>126</v>
      </c>
      <c r="C85" s="11" t="s">
        <v>227</v>
      </c>
      <c r="D85" s="11">
        <v>5</v>
      </c>
      <c r="E85" s="11">
        <v>6</v>
      </c>
      <c r="F85" s="11">
        <v>12</v>
      </c>
      <c r="G85" s="11">
        <v>65</v>
      </c>
      <c r="H85" s="11">
        <v>5</v>
      </c>
      <c r="I85" s="11">
        <v>10</v>
      </c>
      <c r="J85" s="11">
        <v>24</v>
      </c>
      <c r="K85" s="11">
        <v>2</v>
      </c>
    </row>
    <row r="86" spans="1:11" ht="12" customHeight="1">
      <c r="A86" s="11">
        <v>16.2</v>
      </c>
      <c r="B86" s="11" t="s">
        <v>126</v>
      </c>
      <c r="C86" s="11" t="s">
        <v>228</v>
      </c>
      <c r="D86" s="11">
        <v>5</v>
      </c>
      <c r="E86" s="11">
        <v>6</v>
      </c>
      <c r="F86" s="11">
        <v>12</v>
      </c>
      <c r="G86" s="11">
        <v>65</v>
      </c>
      <c r="H86" s="11">
        <v>5</v>
      </c>
      <c r="I86" s="11">
        <v>10</v>
      </c>
      <c r="J86" s="11">
        <v>24</v>
      </c>
      <c r="K86" s="11">
        <v>2</v>
      </c>
    </row>
    <row r="87" spans="1:11" ht="12" customHeight="1">
      <c r="A87" s="11">
        <v>16.3</v>
      </c>
      <c r="B87" s="11" t="s">
        <v>126</v>
      </c>
      <c r="C87" s="11" t="s">
        <v>89</v>
      </c>
      <c r="D87" s="11">
        <v>5</v>
      </c>
      <c r="E87" s="11">
        <v>6</v>
      </c>
      <c r="F87" s="11">
        <v>12</v>
      </c>
      <c r="G87" s="11">
        <v>65</v>
      </c>
      <c r="H87" s="11">
        <v>5</v>
      </c>
      <c r="I87" s="11">
        <v>10</v>
      </c>
      <c r="J87" s="11">
        <v>24</v>
      </c>
      <c r="K87" s="11">
        <v>2</v>
      </c>
    </row>
    <row r="88" spans="1:11" ht="12" customHeight="1">
      <c r="A88" s="11">
        <v>18.1</v>
      </c>
      <c r="B88" s="11" t="s">
        <v>229</v>
      </c>
      <c r="C88" s="11" t="s">
        <v>238</v>
      </c>
      <c r="D88" s="11">
        <v>10</v>
      </c>
      <c r="E88" s="11">
        <v>10</v>
      </c>
      <c r="F88" s="11">
        <v>20</v>
      </c>
      <c r="G88" s="11">
        <v>80</v>
      </c>
      <c r="H88" s="11">
        <v>8</v>
      </c>
      <c r="I88" s="11">
        <v>12</v>
      </c>
      <c r="J88" s="11">
        <v>28</v>
      </c>
      <c r="K88" s="11">
        <v>2</v>
      </c>
    </row>
    <row r="89" spans="1:11" ht="12" customHeight="1">
      <c r="A89" s="11">
        <v>18.2</v>
      </c>
      <c r="B89" s="11" t="s">
        <v>229</v>
      </c>
      <c r="C89" s="11" t="s">
        <v>239</v>
      </c>
      <c r="D89" s="11">
        <v>13</v>
      </c>
      <c r="E89" s="11">
        <v>9</v>
      </c>
      <c r="F89" s="11">
        <f>10*1.25</f>
        <v>12.5</v>
      </c>
      <c r="G89" s="11">
        <v>100</v>
      </c>
      <c r="H89" s="11">
        <v>8</v>
      </c>
      <c r="I89" s="11">
        <v>14</v>
      </c>
      <c r="J89" s="11">
        <v>28</v>
      </c>
      <c r="K89" s="11">
        <v>2</v>
      </c>
    </row>
    <row r="90" spans="1:11" ht="12" customHeight="1">
      <c r="A90" s="11">
        <v>18.3</v>
      </c>
      <c r="B90" s="11" t="s">
        <v>229</v>
      </c>
      <c r="C90" s="11" t="s">
        <v>241</v>
      </c>
      <c r="D90" s="11">
        <v>12</v>
      </c>
      <c r="E90" s="11">
        <v>9</v>
      </c>
      <c r="F90" s="11">
        <v>16</v>
      </c>
      <c r="G90" s="11">
        <v>140</v>
      </c>
      <c r="H90" s="11">
        <v>8</v>
      </c>
      <c r="I90" s="11">
        <v>10</v>
      </c>
      <c r="J90" s="11">
        <v>36</v>
      </c>
      <c r="K90" s="11">
        <v>2</v>
      </c>
    </row>
    <row r="91" spans="1:11" ht="12" customHeight="1">
      <c r="A91" s="11">
        <v>18.4</v>
      </c>
      <c r="B91" s="11" t="s">
        <v>229</v>
      </c>
      <c r="C91" s="11" t="s">
        <v>242</v>
      </c>
      <c r="D91" s="11">
        <v>8</v>
      </c>
      <c r="E91" s="11">
        <v>10</v>
      </c>
      <c r="F91" s="11">
        <f>11*1.25</f>
        <v>13.75</v>
      </c>
      <c r="G91" s="11">
        <v>140</v>
      </c>
      <c r="H91" s="11">
        <v>5</v>
      </c>
      <c r="I91" s="11">
        <v>9</v>
      </c>
      <c r="J91" s="11">
        <v>32</v>
      </c>
      <c r="K91" s="11">
        <v>2</v>
      </c>
    </row>
    <row r="92" spans="1:11" ht="12" customHeight="1">
      <c r="A92" s="6">
        <v>18.5</v>
      </c>
      <c r="B92" s="6" t="s">
        <v>229</v>
      </c>
      <c r="C92" s="6" t="s">
        <v>249</v>
      </c>
      <c r="D92" s="6">
        <v>6</v>
      </c>
      <c r="E92" s="6">
        <v>7</v>
      </c>
      <c r="F92" s="6">
        <v>10</v>
      </c>
      <c r="G92" s="6">
        <v>75</v>
      </c>
      <c r="H92" s="6">
        <v>6</v>
      </c>
      <c r="I92" s="6">
        <v>12</v>
      </c>
      <c r="J92" s="6">
        <v>24</v>
      </c>
      <c r="K92" s="6">
        <v>2</v>
      </c>
    </row>
    <row r="93" spans="1:11" ht="12" customHeight="1">
      <c r="A93" s="11">
        <v>18.6</v>
      </c>
      <c r="B93" s="11" t="s">
        <v>229</v>
      </c>
      <c r="C93" s="11" t="s">
        <v>250</v>
      </c>
      <c r="D93" s="11">
        <v>12</v>
      </c>
      <c r="E93" s="11">
        <v>10</v>
      </c>
      <c r="F93" s="11">
        <v>18</v>
      </c>
      <c r="G93" s="11">
        <v>105</v>
      </c>
      <c r="H93" s="11">
        <v>9</v>
      </c>
      <c r="I93" s="11">
        <v>6</v>
      </c>
      <c r="J93" s="11">
        <v>32</v>
      </c>
      <c r="K93" s="11">
        <v>2</v>
      </c>
    </row>
    <row r="94" spans="1:11" ht="12" customHeight="1">
      <c r="A94" s="6">
        <v>18.7</v>
      </c>
      <c r="B94" s="11" t="s">
        <v>229</v>
      </c>
      <c r="C94" s="11" t="s">
        <v>251</v>
      </c>
      <c r="D94" s="11">
        <v>8</v>
      </c>
      <c r="E94" s="11">
        <v>8</v>
      </c>
      <c r="F94" s="11">
        <f>10*1.25</f>
        <v>12.5</v>
      </c>
      <c r="G94" s="11">
        <v>150</v>
      </c>
      <c r="H94" s="11">
        <v>5</v>
      </c>
      <c r="I94" s="11">
        <v>8</v>
      </c>
      <c r="J94" s="11">
        <v>36</v>
      </c>
      <c r="K94" s="11">
        <v>2</v>
      </c>
    </row>
    <row r="95" spans="1:11" ht="12" customHeight="1">
      <c r="A95" s="11">
        <v>18.8</v>
      </c>
      <c r="B95" s="11" t="s">
        <v>229</v>
      </c>
      <c r="C95" s="11" t="s">
        <v>255</v>
      </c>
      <c r="D95" s="11">
        <v>8</v>
      </c>
      <c r="E95" s="11">
        <v>8</v>
      </c>
      <c r="F95" s="11">
        <v>12</v>
      </c>
      <c r="G95" s="11">
        <v>100</v>
      </c>
      <c r="H95" s="11">
        <v>6</v>
      </c>
      <c r="I95" s="11">
        <v>11</v>
      </c>
      <c r="J95" s="11">
        <v>40</v>
      </c>
      <c r="K95" s="11">
        <v>2</v>
      </c>
    </row>
    <row r="96" spans="1:11" ht="12" customHeight="1">
      <c r="A96" s="6">
        <v>18.9</v>
      </c>
      <c r="B96" s="11" t="s">
        <v>229</v>
      </c>
      <c r="C96" s="11" t="s">
        <v>257</v>
      </c>
      <c r="D96" s="11">
        <v>10</v>
      </c>
      <c r="E96" s="11">
        <v>10</v>
      </c>
      <c r="F96" s="11">
        <v>16</v>
      </c>
      <c r="G96" s="11">
        <v>90</v>
      </c>
      <c r="H96" s="11">
        <v>6</v>
      </c>
      <c r="I96" s="11">
        <v>10</v>
      </c>
      <c r="J96" s="11">
        <v>40</v>
      </c>
      <c r="K96" s="11">
        <v>2</v>
      </c>
    </row>
    <row r="97" spans="1:11" ht="12" customHeight="1">
      <c r="A97" s="11">
        <v>1.6</v>
      </c>
      <c r="B97" s="11" t="s">
        <v>114</v>
      </c>
      <c r="C97" s="11" t="s">
        <v>12</v>
      </c>
      <c r="D97" s="11">
        <v>10</v>
      </c>
      <c r="E97" s="11">
        <v>8</v>
      </c>
      <c r="F97" s="11">
        <v>16</v>
      </c>
      <c r="G97" s="11">
        <v>120</v>
      </c>
      <c r="H97" s="11">
        <v>7</v>
      </c>
      <c r="I97" s="11">
        <v>14</v>
      </c>
      <c r="J97" s="11">
        <v>36</v>
      </c>
      <c r="K97" s="11">
        <v>3</v>
      </c>
    </row>
    <row r="98" spans="1:11" ht="12" customHeight="1">
      <c r="A98" s="6">
        <v>1.7</v>
      </c>
      <c r="B98" s="11" t="s">
        <v>114</v>
      </c>
      <c r="C98" s="11" t="s">
        <v>92</v>
      </c>
      <c r="D98" s="11">
        <v>14</v>
      </c>
      <c r="E98" s="11">
        <v>10</v>
      </c>
      <c r="F98" s="11">
        <v>20</v>
      </c>
      <c r="G98" s="11">
        <v>180</v>
      </c>
      <c r="H98" s="11">
        <v>9</v>
      </c>
      <c r="I98" s="11">
        <v>12</v>
      </c>
      <c r="J98" s="11">
        <v>40</v>
      </c>
      <c r="K98" s="11">
        <v>3</v>
      </c>
    </row>
    <row r="99" spans="1:11" ht="12" customHeight="1">
      <c r="A99" s="11">
        <v>1.8</v>
      </c>
      <c r="B99" s="11" t="s">
        <v>114</v>
      </c>
      <c r="C99" s="11" t="s">
        <v>134</v>
      </c>
      <c r="D99" s="11">
        <v>10</v>
      </c>
      <c r="E99" s="11">
        <v>11</v>
      </c>
      <c r="F99" s="11">
        <v>24</v>
      </c>
      <c r="G99" s="11">
        <v>150</v>
      </c>
      <c r="H99" s="11">
        <v>12</v>
      </c>
      <c r="I99" s="11">
        <v>8</v>
      </c>
      <c r="J99" s="11">
        <v>24</v>
      </c>
      <c r="K99" s="11">
        <v>3</v>
      </c>
    </row>
    <row r="100" spans="1:11" ht="12" customHeight="1">
      <c r="A100" s="6">
        <v>2.6</v>
      </c>
      <c r="B100" s="11" t="s">
        <v>115</v>
      </c>
      <c r="C100" s="11" t="s">
        <v>18</v>
      </c>
      <c r="D100" s="11">
        <v>12</v>
      </c>
      <c r="E100" s="11">
        <v>9</v>
      </c>
      <c r="F100" s="11">
        <f>15*1.25</f>
        <v>18.75</v>
      </c>
      <c r="G100" s="11">
        <v>140</v>
      </c>
      <c r="H100" s="11">
        <v>8</v>
      </c>
      <c r="I100" s="11">
        <v>8</v>
      </c>
      <c r="J100" s="11">
        <v>40</v>
      </c>
      <c r="K100" s="11">
        <v>3</v>
      </c>
    </row>
    <row r="101" spans="1:11" ht="12" customHeight="1">
      <c r="A101" s="6">
        <v>2.7</v>
      </c>
      <c r="B101" s="6" t="s">
        <v>115</v>
      </c>
      <c r="C101" s="6" t="s">
        <v>19</v>
      </c>
      <c r="D101" s="6">
        <v>13</v>
      </c>
      <c r="E101" s="6">
        <v>11</v>
      </c>
      <c r="F101" s="6">
        <v>22</v>
      </c>
      <c r="G101" s="6">
        <v>170</v>
      </c>
      <c r="H101" s="6">
        <v>9</v>
      </c>
      <c r="I101" s="6">
        <v>8</v>
      </c>
      <c r="J101" s="6">
        <v>40</v>
      </c>
      <c r="K101" s="6">
        <v>3</v>
      </c>
    </row>
    <row r="102" spans="1:11" ht="12" customHeight="1">
      <c r="A102" s="11">
        <v>2.8</v>
      </c>
      <c r="B102" s="11" t="s">
        <v>115</v>
      </c>
      <c r="C102" s="11" t="s">
        <v>150</v>
      </c>
      <c r="D102" s="11">
        <v>10</v>
      </c>
      <c r="E102" s="11">
        <v>10</v>
      </c>
      <c r="F102" s="11">
        <v>15</v>
      </c>
      <c r="G102" s="11">
        <v>150</v>
      </c>
      <c r="H102" s="11">
        <v>8</v>
      </c>
      <c r="I102" s="11">
        <v>14</v>
      </c>
      <c r="J102" s="11">
        <v>36</v>
      </c>
      <c r="K102" s="11">
        <v>3</v>
      </c>
    </row>
    <row r="103" spans="1:11" ht="12" customHeight="1">
      <c r="A103" s="6">
        <v>3.6</v>
      </c>
      <c r="B103" s="11" t="s">
        <v>116</v>
      </c>
      <c r="C103" s="11" t="s">
        <v>24</v>
      </c>
      <c r="D103" s="11">
        <v>11</v>
      </c>
      <c r="E103" s="11">
        <v>10</v>
      </c>
      <c r="F103" s="11">
        <v>20</v>
      </c>
      <c r="G103" s="11">
        <v>110</v>
      </c>
      <c r="H103" s="11">
        <v>7</v>
      </c>
      <c r="I103" s="11">
        <v>10</v>
      </c>
      <c r="J103" s="11">
        <v>32</v>
      </c>
      <c r="K103" s="11">
        <v>3</v>
      </c>
    </row>
    <row r="104" spans="1:11" ht="12" customHeight="1">
      <c r="A104" s="11">
        <v>3.7</v>
      </c>
      <c r="B104" s="11" t="s">
        <v>116</v>
      </c>
      <c r="C104" s="11" t="s">
        <v>25</v>
      </c>
      <c r="D104" s="11">
        <v>10</v>
      </c>
      <c r="E104" s="11">
        <v>9</v>
      </c>
      <c r="F104" s="11">
        <f>14*1.25</f>
        <v>17.5</v>
      </c>
      <c r="G104" s="11">
        <v>100</v>
      </c>
      <c r="H104" s="11">
        <v>8</v>
      </c>
      <c r="I104" s="11">
        <v>10</v>
      </c>
      <c r="J104" s="11">
        <v>40</v>
      </c>
      <c r="K104" s="11">
        <v>3</v>
      </c>
    </row>
    <row r="105" spans="1:11" ht="12" customHeight="1">
      <c r="A105" s="6">
        <v>3.8</v>
      </c>
      <c r="B105" s="11" t="s">
        <v>116</v>
      </c>
      <c r="C105" s="11" t="s">
        <v>160</v>
      </c>
      <c r="D105" s="11">
        <v>7</v>
      </c>
      <c r="E105" s="11">
        <v>10</v>
      </c>
      <c r="F105" s="11">
        <v>20</v>
      </c>
      <c r="G105" s="11">
        <v>150</v>
      </c>
      <c r="H105" s="11">
        <v>12</v>
      </c>
      <c r="I105" s="11">
        <v>10</v>
      </c>
      <c r="J105" s="11">
        <v>40</v>
      </c>
      <c r="K105" s="11">
        <v>3</v>
      </c>
    </row>
    <row r="106" spans="1:11" ht="12" customHeight="1">
      <c r="A106" s="11">
        <v>4.6</v>
      </c>
      <c r="B106" s="11" t="s">
        <v>117</v>
      </c>
      <c r="C106" s="11" t="s">
        <v>32</v>
      </c>
      <c r="D106" s="11">
        <v>12</v>
      </c>
      <c r="E106" s="11">
        <v>12</v>
      </c>
      <c r="F106" s="11">
        <v>21</v>
      </c>
      <c r="G106" s="11">
        <v>150</v>
      </c>
      <c r="H106" s="11">
        <v>9</v>
      </c>
      <c r="I106" s="11">
        <v>8</v>
      </c>
      <c r="J106" s="11">
        <v>32</v>
      </c>
      <c r="K106" s="11">
        <v>3</v>
      </c>
    </row>
    <row r="107" spans="1:11" ht="12" customHeight="1">
      <c r="A107" s="6">
        <v>4.7</v>
      </c>
      <c r="B107" s="11" t="s">
        <v>117</v>
      </c>
      <c r="C107" s="11" t="s">
        <v>33</v>
      </c>
      <c r="D107" s="11">
        <v>12</v>
      </c>
      <c r="E107" s="11">
        <v>12</v>
      </c>
      <c r="F107" s="11">
        <v>23</v>
      </c>
      <c r="G107" s="11">
        <v>200</v>
      </c>
      <c r="H107" s="11">
        <v>10</v>
      </c>
      <c r="I107" s="11">
        <v>12</v>
      </c>
      <c r="J107" s="11">
        <v>24</v>
      </c>
      <c r="K107" s="11">
        <v>3</v>
      </c>
    </row>
    <row r="108" spans="1:11" ht="12" customHeight="1">
      <c r="A108" s="11">
        <v>4.8</v>
      </c>
      <c r="B108" s="11" t="s">
        <v>117</v>
      </c>
      <c r="C108" s="11" t="s">
        <v>164</v>
      </c>
      <c r="D108" s="11">
        <v>9</v>
      </c>
      <c r="E108" s="11">
        <v>9</v>
      </c>
      <c r="F108" s="11">
        <f>15*1.25</f>
        <v>18.75</v>
      </c>
      <c r="G108" s="11">
        <v>120</v>
      </c>
      <c r="H108" s="11">
        <v>8</v>
      </c>
      <c r="I108" s="11">
        <v>20</v>
      </c>
      <c r="J108" s="11">
        <v>32</v>
      </c>
      <c r="K108" s="11">
        <v>3</v>
      </c>
    </row>
    <row r="109" spans="1:11" ht="12" customHeight="1">
      <c r="A109" s="6">
        <v>5.6</v>
      </c>
      <c r="B109" s="11" t="s">
        <v>165</v>
      </c>
      <c r="C109" s="11" t="s">
        <v>171</v>
      </c>
      <c r="D109" s="11">
        <v>14</v>
      </c>
      <c r="E109" s="11">
        <v>11</v>
      </c>
      <c r="F109" s="11">
        <v>25</v>
      </c>
      <c r="G109" s="11">
        <v>180</v>
      </c>
      <c r="H109" s="11">
        <v>10</v>
      </c>
      <c r="I109" s="11">
        <v>11</v>
      </c>
      <c r="J109" s="11">
        <v>28</v>
      </c>
      <c r="K109" s="11">
        <v>3</v>
      </c>
    </row>
    <row r="110" spans="1:11" ht="12" customHeight="1">
      <c r="A110" s="6">
        <v>5.7</v>
      </c>
      <c r="B110" s="6" t="s">
        <v>165</v>
      </c>
      <c r="C110" s="6" t="s">
        <v>172</v>
      </c>
      <c r="D110" s="6">
        <v>10</v>
      </c>
      <c r="E110" s="6">
        <v>12</v>
      </c>
      <c r="F110" s="6">
        <v>15</v>
      </c>
      <c r="G110" s="6">
        <v>150</v>
      </c>
      <c r="H110" s="6">
        <v>6</v>
      </c>
      <c r="I110" s="6">
        <v>10</v>
      </c>
      <c r="J110" s="6">
        <v>24</v>
      </c>
      <c r="K110" s="6">
        <v>3</v>
      </c>
    </row>
    <row r="111" spans="1:11" ht="12" customHeight="1">
      <c r="A111" s="11">
        <v>5.8</v>
      </c>
      <c r="B111" s="11" t="s">
        <v>165</v>
      </c>
      <c r="C111" s="11" t="s">
        <v>173</v>
      </c>
      <c r="D111" s="11">
        <v>12</v>
      </c>
      <c r="E111" s="11">
        <v>12</v>
      </c>
      <c r="F111" s="11">
        <v>15</v>
      </c>
      <c r="G111" s="11">
        <v>120</v>
      </c>
      <c r="H111" s="11">
        <v>7</v>
      </c>
      <c r="I111" s="11">
        <v>16</v>
      </c>
      <c r="J111" s="11">
        <v>36</v>
      </c>
      <c r="K111" s="11">
        <v>3</v>
      </c>
    </row>
    <row r="112" spans="1:11" ht="12" customHeight="1">
      <c r="A112" s="6">
        <v>6.6</v>
      </c>
      <c r="B112" s="11" t="s">
        <v>118</v>
      </c>
      <c r="C112" s="11" t="s">
        <v>39</v>
      </c>
      <c r="D112" s="11">
        <v>14</v>
      </c>
      <c r="E112" s="11">
        <v>11</v>
      </c>
      <c r="F112" s="11">
        <v>20</v>
      </c>
      <c r="G112" s="11">
        <v>150</v>
      </c>
      <c r="H112" s="11">
        <v>9</v>
      </c>
      <c r="I112" s="11">
        <v>8</v>
      </c>
      <c r="J112" s="11">
        <v>36</v>
      </c>
      <c r="K112" s="11">
        <v>3</v>
      </c>
    </row>
    <row r="113" spans="1:11" ht="12" customHeight="1">
      <c r="A113" s="11">
        <v>6.7</v>
      </c>
      <c r="B113" s="11" t="s">
        <v>118</v>
      </c>
      <c r="C113" s="11" t="s">
        <v>180</v>
      </c>
      <c r="D113" s="11">
        <v>10</v>
      </c>
      <c r="E113" s="11">
        <v>9</v>
      </c>
      <c r="F113" s="11">
        <v>15</v>
      </c>
      <c r="G113" s="11">
        <v>110</v>
      </c>
      <c r="H113" s="11">
        <v>6</v>
      </c>
      <c r="I113" s="11">
        <v>14</v>
      </c>
      <c r="J113" s="11">
        <v>24</v>
      </c>
      <c r="K113" s="11">
        <v>3</v>
      </c>
    </row>
    <row r="114" spans="1:11" ht="12" customHeight="1">
      <c r="A114" s="6">
        <v>6.8</v>
      </c>
      <c r="B114" s="11" t="s">
        <v>118</v>
      </c>
      <c r="C114" s="11" t="s">
        <v>181</v>
      </c>
      <c r="D114" s="11">
        <v>10</v>
      </c>
      <c r="E114" s="11">
        <v>9</v>
      </c>
      <c r="F114" s="11">
        <v>15</v>
      </c>
      <c r="G114" s="11">
        <v>100</v>
      </c>
      <c r="H114" s="11">
        <v>7</v>
      </c>
      <c r="I114" s="11">
        <v>12</v>
      </c>
      <c r="J114" s="11">
        <v>28</v>
      </c>
      <c r="K114" s="11">
        <v>3</v>
      </c>
    </row>
    <row r="115" spans="1:11" ht="12" customHeight="1">
      <c r="A115" s="11">
        <v>7.6</v>
      </c>
      <c r="B115" s="11" t="s">
        <v>119</v>
      </c>
      <c r="C115" s="11" t="s">
        <v>91</v>
      </c>
      <c r="D115" s="11">
        <v>10</v>
      </c>
      <c r="E115" s="11">
        <v>8</v>
      </c>
      <c r="F115" s="11">
        <v>20</v>
      </c>
      <c r="G115" s="11">
        <v>90</v>
      </c>
      <c r="H115" s="11">
        <v>6</v>
      </c>
      <c r="I115" s="11">
        <v>14</v>
      </c>
      <c r="J115" s="11">
        <v>28</v>
      </c>
      <c r="K115" s="11">
        <v>3</v>
      </c>
    </row>
    <row r="116" spans="1:11" ht="12" customHeight="1">
      <c r="A116" s="6">
        <v>7.7</v>
      </c>
      <c r="B116" s="11" t="s">
        <v>119</v>
      </c>
      <c r="C116" s="11" t="s">
        <v>46</v>
      </c>
      <c r="D116" s="11">
        <v>13</v>
      </c>
      <c r="E116" s="11">
        <v>9</v>
      </c>
      <c r="F116" s="11">
        <f>15*1.25</f>
        <v>18.75</v>
      </c>
      <c r="G116" s="11">
        <v>160</v>
      </c>
      <c r="H116" s="11">
        <v>8</v>
      </c>
      <c r="I116" s="11">
        <v>9</v>
      </c>
      <c r="J116" s="11">
        <v>40</v>
      </c>
      <c r="K116" s="11">
        <v>3</v>
      </c>
    </row>
    <row r="117" spans="1:11" ht="12" customHeight="1">
      <c r="A117" s="11">
        <v>7.8</v>
      </c>
      <c r="B117" s="11" t="s">
        <v>119</v>
      </c>
      <c r="C117" s="11" t="s">
        <v>183</v>
      </c>
      <c r="D117" s="11">
        <v>10</v>
      </c>
      <c r="E117" s="11">
        <v>10</v>
      </c>
      <c r="F117" s="11">
        <v>24</v>
      </c>
      <c r="G117" s="11">
        <v>180</v>
      </c>
      <c r="H117" s="11">
        <v>16</v>
      </c>
      <c r="I117" s="11">
        <v>12</v>
      </c>
      <c r="J117" s="11">
        <v>24</v>
      </c>
      <c r="K117" s="11">
        <v>3</v>
      </c>
    </row>
    <row r="118" spans="1:11" ht="12" customHeight="1">
      <c r="A118" s="6">
        <v>8.6</v>
      </c>
      <c r="B118" s="11" t="s">
        <v>120</v>
      </c>
      <c r="C118" s="11" t="s">
        <v>53</v>
      </c>
      <c r="D118" s="11">
        <v>10</v>
      </c>
      <c r="E118" s="11">
        <v>8</v>
      </c>
      <c r="F118" s="11">
        <f>15*1.25</f>
        <v>18.75</v>
      </c>
      <c r="G118" s="11">
        <v>100</v>
      </c>
      <c r="H118" s="11">
        <v>7</v>
      </c>
      <c r="I118" s="11">
        <v>10</v>
      </c>
      <c r="J118" s="11">
        <v>40</v>
      </c>
      <c r="K118" s="11">
        <v>3</v>
      </c>
    </row>
    <row r="119" spans="1:11" ht="12" customHeight="1">
      <c r="A119" s="6">
        <v>8.7</v>
      </c>
      <c r="B119" s="6" t="s">
        <v>120</v>
      </c>
      <c r="C119" s="6" t="s">
        <v>54</v>
      </c>
      <c r="D119" s="6">
        <v>13</v>
      </c>
      <c r="E119" s="6">
        <v>11</v>
      </c>
      <c r="F119" s="6">
        <v>26</v>
      </c>
      <c r="G119" s="6">
        <v>180</v>
      </c>
      <c r="H119" s="6">
        <v>12</v>
      </c>
      <c r="I119" s="6">
        <v>9</v>
      </c>
      <c r="J119" s="6">
        <v>30</v>
      </c>
      <c r="K119" s="6">
        <v>3</v>
      </c>
    </row>
    <row r="120" spans="1:11" ht="12" customHeight="1">
      <c r="A120" s="11">
        <v>8.8</v>
      </c>
      <c r="B120" s="11" t="s">
        <v>120</v>
      </c>
      <c r="C120" s="11" t="s">
        <v>186</v>
      </c>
      <c r="D120" s="11">
        <v>10</v>
      </c>
      <c r="E120" s="11">
        <v>10</v>
      </c>
      <c r="F120" s="11">
        <v>18</v>
      </c>
      <c r="G120" s="11">
        <v>140</v>
      </c>
      <c r="H120" s="11">
        <v>9</v>
      </c>
      <c r="I120" s="11">
        <v>9</v>
      </c>
      <c r="J120" s="11">
        <v>30</v>
      </c>
      <c r="K120" s="11">
        <v>3</v>
      </c>
    </row>
    <row r="121" spans="1:11" ht="12" customHeight="1">
      <c r="A121" s="6">
        <v>9.6</v>
      </c>
      <c r="B121" s="11" t="s">
        <v>121</v>
      </c>
      <c r="C121" s="11" t="s">
        <v>61</v>
      </c>
      <c r="D121" s="11">
        <v>9</v>
      </c>
      <c r="E121" s="11">
        <v>12</v>
      </c>
      <c r="F121" s="11">
        <v>16</v>
      </c>
      <c r="G121" s="11">
        <v>100</v>
      </c>
      <c r="H121" s="11">
        <v>6</v>
      </c>
      <c r="I121" s="11">
        <v>14</v>
      </c>
      <c r="J121" s="11">
        <v>28</v>
      </c>
      <c r="K121" s="11">
        <v>3</v>
      </c>
    </row>
    <row r="122" spans="1:11" ht="12" customHeight="1">
      <c r="A122" s="11">
        <v>9.7</v>
      </c>
      <c r="B122" s="11" t="s">
        <v>121</v>
      </c>
      <c r="C122" s="11" t="s">
        <v>62</v>
      </c>
      <c r="D122" s="11">
        <v>11</v>
      </c>
      <c r="E122" s="11">
        <v>9</v>
      </c>
      <c r="F122" s="11">
        <f>16*1.25</f>
        <v>20</v>
      </c>
      <c r="G122" s="11">
        <v>160</v>
      </c>
      <c r="H122" s="11">
        <v>8</v>
      </c>
      <c r="I122" s="11">
        <v>9</v>
      </c>
      <c r="J122" s="11">
        <v>40</v>
      </c>
      <c r="K122" s="11">
        <v>3</v>
      </c>
    </row>
    <row r="123" spans="1:11" ht="12" customHeight="1">
      <c r="A123" s="6">
        <v>9.8</v>
      </c>
      <c r="B123" s="11" t="s">
        <v>121</v>
      </c>
      <c r="C123" s="11" t="s">
        <v>188</v>
      </c>
      <c r="D123" s="11">
        <v>12</v>
      </c>
      <c r="E123" s="11">
        <v>8</v>
      </c>
      <c r="F123" s="11">
        <v>14</v>
      </c>
      <c r="G123" s="11">
        <v>150</v>
      </c>
      <c r="H123" s="11">
        <v>6</v>
      </c>
      <c r="I123" s="11">
        <v>20</v>
      </c>
      <c r="J123" s="11">
        <v>28</v>
      </c>
      <c r="K123" s="11">
        <v>3</v>
      </c>
    </row>
    <row r="124" spans="1:11" ht="12" customHeight="1">
      <c r="A124" s="11">
        <v>10.6</v>
      </c>
      <c r="B124" s="11" t="s">
        <v>190</v>
      </c>
      <c r="C124" s="11" t="s">
        <v>196</v>
      </c>
      <c r="D124" s="11">
        <v>10</v>
      </c>
      <c r="E124" s="11">
        <v>10</v>
      </c>
      <c r="F124" s="11">
        <v>14</v>
      </c>
      <c r="G124" s="11">
        <v>130</v>
      </c>
      <c r="H124" s="11">
        <v>6</v>
      </c>
      <c r="I124" s="11">
        <v>9</v>
      </c>
      <c r="J124" s="11">
        <v>36</v>
      </c>
      <c r="K124" s="11">
        <v>3</v>
      </c>
    </row>
    <row r="125" spans="1:11" ht="12" customHeight="1">
      <c r="A125" s="6">
        <v>10.7</v>
      </c>
      <c r="B125" s="11" t="s">
        <v>190</v>
      </c>
      <c r="C125" s="11" t="s">
        <v>197</v>
      </c>
      <c r="D125" s="11">
        <v>15</v>
      </c>
      <c r="E125" s="11">
        <v>10</v>
      </c>
      <c r="F125" s="11">
        <v>20</v>
      </c>
      <c r="G125" s="11">
        <v>140</v>
      </c>
      <c r="H125" s="11">
        <v>8</v>
      </c>
      <c r="I125" s="11">
        <v>12</v>
      </c>
      <c r="J125" s="11">
        <v>36</v>
      </c>
      <c r="K125" s="11">
        <v>3</v>
      </c>
    </row>
    <row r="126" spans="1:11" ht="12" customHeight="1">
      <c r="A126" s="11">
        <v>10.8</v>
      </c>
      <c r="B126" s="11" t="s">
        <v>190</v>
      </c>
      <c r="C126" s="11" t="s">
        <v>199</v>
      </c>
      <c r="D126" s="11">
        <v>14</v>
      </c>
      <c r="E126" s="11">
        <v>10</v>
      </c>
      <c r="F126" s="11">
        <v>20</v>
      </c>
      <c r="G126" s="11">
        <v>120</v>
      </c>
      <c r="H126" s="11">
        <v>10</v>
      </c>
      <c r="I126" s="11">
        <v>10</v>
      </c>
      <c r="J126" s="11">
        <v>30</v>
      </c>
      <c r="K126" s="11">
        <v>3</v>
      </c>
    </row>
    <row r="127" spans="1:11" ht="12" customHeight="1">
      <c r="A127" s="6">
        <v>11.6</v>
      </c>
      <c r="B127" s="11" t="s">
        <v>122</v>
      </c>
      <c r="C127" s="11" t="s">
        <v>67</v>
      </c>
      <c r="D127" s="11">
        <v>12</v>
      </c>
      <c r="E127" s="11">
        <v>13</v>
      </c>
      <c r="F127" s="11">
        <f>16*1.25</f>
        <v>20</v>
      </c>
      <c r="G127" s="11">
        <v>140</v>
      </c>
      <c r="H127" s="11">
        <v>8</v>
      </c>
      <c r="I127" s="11">
        <v>10</v>
      </c>
      <c r="J127" s="11">
        <v>32</v>
      </c>
      <c r="K127" s="11">
        <v>3</v>
      </c>
    </row>
    <row r="128" spans="1:11" ht="12" customHeight="1">
      <c r="A128" s="11">
        <v>11.7</v>
      </c>
      <c r="B128" s="11" t="s">
        <v>122</v>
      </c>
      <c r="C128" s="11" t="s">
        <v>68</v>
      </c>
      <c r="D128" s="11">
        <v>13</v>
      </c>
      <c r="E128" s="11">
        <v>9</v>
      </c>
      <c r="F128" s="11">
        <v>30</v>
      </c>
      <c r="G128" s="11">
        <v>180</v>
      </c>
      <c r="H128" s="11">
        <v>11</v>
      </c>
      <c r="I128" s="11">
        <v>10</v>
      </c>
      <c r="J128" s="11">
        <v>28</v>
      </c>
      <c r="K128" s="11">
        <v>3</v>
      </c>
    </row>
    <row r="129" spans="1:11" ht="12" customHeight="1">
      <c r="A129" s="11">
        <v>11.8</v>
      </c>
      <c r="B129" s="11" t="s">
        <v>122</v>
      </c>
      <c r="C129" s="11" t="s">
        <v>206</v>
      </c>
      <c r="D129" s="11">
        <v>9</v>
      </c>
      <c r="E129" s="11">
        <v>6</v>
      </c>
      <c r="F129" s="11">
        <v>14</v>
      </c>
      <c r="G129" s="11">
        <v>130</v>
      </c>
      <c r="H129" s="11">
        <v>5</v>
      </c>
      <c r="I129" s="11">
        <v>12</v>
      </c>
      <c r="J129" s="11">
        <v>28</v>
      </c>
      <c r="K129" s="11">
        <v>3</v>
      </c>
    </row>
    <row r="130" spans="1:11" ht="12" customHeight="1">
      <c r="A130" s="11">
        <v>12.6</v>
      </c>
      <c r="B130" s="11" t="s">
        <v>123</v>
      </c>
      <c r="C130" s="11" t="s">
        <v>74</v>
      </c>
      <c r="D130" s="11">
        <v>12</v>
      </c>
      <c r="E130" s="11">
        <v>11</v>
      </c>
      <c r="F130" s="11">
        <v>18</v>
      </c>
      <c r="G130" s="11">
        <v>120</v>
      </c>
      <c r="H130" s="11">
        <v>9</v>
      </c>
      <c r="I130" s="11">
        <v>9</v>
      </c>
      <c r="J130" s="11">
        <v>36</v>
      </c>
      <c r="K130" s="11">
        <v>3</v>
      </c>
    </row>
    <row r="131" spans="1:11" ht="12" customHeight="1">
      <c r="A131" s="11">
        <v>12.7</v>
      </c>
      <c r="B131" s="11" t="s">
        <v>123</v>
      </c>
      <c r="C131" s="11" t="s">
        <v>73</v>
      </c>
      <c r="D131" s="11">
        <v>10</v>
      </c>
      <c r="E131" s="11">
        <v>8</v>
      </c>
      <c r="F131" s="11">
        <f>15*1.25</f>
        <v>18.75</v>
      </c>
      <c r="G131" s="11">
        <v>100</v>
      </c>
      <c r="H131" s="11">
        <v>6</v>
      </c>
      <c r="I131" s="11">
        <v>8</v>
      </c>
      <c r="J131" s="11">
        <v>40</v>
      </c>
      <c r="K131" s="11">
        <v>3</v>
      </c>
    </row>
    <row r="132" spans="1:11" ht="12" customHeight="1">
      <c r="A132" s="11">
        <v>12.8</v>
      </c>
      <c r="B132" s="11" t="s">
        <v>123</v>
      </c>
      <c r="C132" s="11" t="s">
        <v>207</v>
      </c>
      <c r="D132" s="11">
        <v>12</v>
      </c>
      <c r="E132" s="11">
        <v>10</v>
      </c>
      <c r="F132" s="11">
        <v>20</v>
      </c>
      <c r="G132" s="11">
        <v>130</v>
      </c>
      <c r="H132" s="11">
        <v>9</v>
      </c>
      <c r="I132" s="11">
        <v>12</v>
      </c>
      <c r="J132" s="11">
        <v>32</v>
      </c>
      <c r="K132" s="11">
        <v>3</v>
      </c>
    </row>
    <row r="133" spans="1:11" ht="12" customHeight="1">
      <c r="A133" s="11">
        <v>13.6</v>
      </c>
      <c r="B133" s="11" t="s">
        <v>124</v>
      </c>
      <c r="C133" s="11" t="s">
        <v>80</v>
      </c>
      <c r="D133" s="11">
        <v>12</v>
      </c>
      <c r="E133" s="11">
        <v>9</v>
      </c>
      <c r="F133" s="11">
        <f>16*1.25</f>
        <v>20</v>
      </c>
      <c r="G133" s="11">
        <v>140</v>
      </c>
      <c r="H133" s="11">
        <v>6</v>
      </c>
      <c r="I133" s="11">
        <v>10</v>
      </c>
      <c r="J133" s="11">
        <v>32</v>
      </c>
      <c r="K133" s="11">
        <v>3</v>
      </c>
    </row>
    <row r="134" spans="1:11" ht="12" customHeight="1">
      <c r="A134" s="11">
        <v>13.7</v>
      </c>
      <c r="B134" s="11" t="s">
        <v>124</v>
      </c>
      <c r="C134" s="11" t="s">
        <v>81</v>
      </c>
      <c r="D134" s="11">
        <v>13</v>
      </c>
      <c r="E134" s="11">
        <v>10</v>
      </c>
      <c r="F134" s="11">
        <v>20</v>
      </c>
      <c r="G134" s="11">
        <v>170</v>
      </c>
      <c r="H134" s="11">
        <v>7</v>
      </c>
      <c r="I134" s="11">
        <v>15</v>
      </c>
      <c r="J134" s="11">
        <v>36</v>
      </c>
      <c r="K134" s="11">
        <v>3</v>
      </c>
    </row>
    <row r="135" spans="1:11" ht="12" customHeight="1">
      <c r="A135" s="11">
        <v>13.8</v>
      </c>
      <c r="B135" s="11" t="s">
        <v>124</v>
      </c>
      <c r="C135" s="11" t="s">
        <v>220</v>
      </c>
      <c r="D135" s="11">
        <v>12</v>
      </c>
      <c r="E135" s="11">
        <v>12</v>
      </c>
      <c r="F135" s="11">
        <f>13*1.25</f>
        <v>16.25</v>
      </c>
      <c r="G135" s="11">
        <v>120</v>
      </c>
      <c r="H135" s="11">
        <v>8</v>
      </c>
      <c r="I135" s="11">
        <v>12</v>
      </c>
      <c r="J135" s="11">
        <v>32</v>
      </c>
      <c r="K135" s="11">
        <v>3</v>
      </c>
    </row>
    <row r="136" spans="1:11" ht="12" customHeight="1">
      <c r="A136" s="11">
        <v>14.6</v>
      </c>
      <c r="B136" s="11" t="s">
        <v>125</v>
      </c>
      <c r="C136" s="11" t="s">
        <v>86</v>
      </c>
      <c r="D136" s="11">
        <v>14</v>
      </c>
      <c r="E136" s="11">
        <v>9</v>
      </c>
      <c r="F136" s="11">
        <v>15</v>
      </c>
      <c r="G136" s="11">
        <v>120</v>
      </c>
      <c r="H136" s="11">
        <v>8</v>
      </c>
      <c r="I136" s="11">
        <v>10</v>
      </c>
      <c r="J136" s="11">
        <v>28</v>
      </c>
      <c r="K136" s="11">
        <v>3</v>
      </c>
    </row>
    <row r="137" spans="1:11" ht="12" customHeight="1">
      <c r="A137" s="6">
        <v>14.7</v>
      </c>
      <c r="B137" s="6" t="s">
        <v>125</v>
      </c>
      <c r="C137" s="6" t="s">
        <v>87</v>
      </c>
      <c r="D137" s="6">
        <v>16</v>
      </c>
      <c r="E137" s="6">
        <v>13</v>
      </c>
      <c r="F137" s="6">
        <v>22</v>
      </c>
      <c r="G137" s="6">
        <v>200</v>
      </c>
      <c r="H137" s="6">
        <v>12</v>
      </c>
      <c r="I137" s="6">
        <v>8</v>
      </c>
      <c r="J137" s="6">
        <v>24</v>
      </c>
      <c r="K137" s="6">
        <v>3</v>
      </c>
    </row>
    <row r="138" spans="1:11" ht="12" customHeight="1">
      <c r="A138" s="6">
        <v>14.8</v>
      </c>
      <c r="B138" s="6" t="s">
        <v>125</v>
      </c>
      <c r="C138" s="6" t="s">
        <v>223</v>
      </c>
      <c r="D138" s="6">
        <v>10</v>
      </c>
      <c r="E138" s="6">
        <v>15</v>
      </c>
      <c r="F138" s="6">
        <f>8*1.25</f>
        <v>10</v>
      </c>
      <c r="G138" s="6">
        <v>120</v>
      </c>
      <c r="H138" s="6">
        <v>8</v>
      </c>
      <c r="I138" s="6">
        <v>6</v>
      </c>
      <c r="J138" s="6">
        <v>32</v>
      </c>
      <c r="K138" s="6">
        <v>3</v>
      </c>
    </row>
    <row r="139" spans="1:11" ht="12" customHeight="1">
      <c r="A139" s="6">
        <v>15.6</v>
      </c>
      <c r="B139" s="6" t="s">
        <v>209</v>
      </c>
      <c r="C139" s="6" t="s">
        <v>214</v>
      </c>
      <c r="D139" s="6">
        <v>10</v>
      </c>
      <c r="E139" s="6">
        <v>10</v>
      </c>
      <c r="F139" s="6">
        <v>20</v>
      </c>
      <c r="G139" s="6">
        <v>200</v>
      </c>
      <c r="H139" s="6">
        <v>6</v>
      </c>
      <c r="I139" s="6">
        <v>18</v>
      </c>
      <c r="J139" s="6">
        <v>28</v>
      </c>
      <c r="K139" s="6">
        <v>3</v>
      </c>
    </row>
    <row r="140" spans="1:11" ht="12" customHeight="1">
      <c r="A140" s="6">
        <v>15.7</v>
      </c>
      <c r="B140" s="6" t="s">
        <v>209</v>
      </c>
      <c r="C140" s="6" t="s">
        <v>215</v>
      </c>
      <c r="D140" s="6">
        <v>12</v>
      </c>
      <c r="E140" s="6">
        <v>10</v>
      </c>
      <c r="F140" s="6">
        <v>26</v>
      </c>
      <c r="G140" s="6">
        <v>180</v>
      </c>
      <c r="H140" s="6">
        <v>10</v>
      </c>
      <c r="I140" s="6">
        <v>10</v>
      </c>
      <c r="J140" s="6">
        <v>28</v>
      </c>
      <c r="K140" s="6">
        <v>3</v>
      </c>
    </row>
    <row r="141" spans="1:11" ht="12" customHeight="1">
      <c r="A141" s="6">
        <v>15.8</v>
      </c>
      <c r="B141" s="6" t="s">
        <v>209</v>
      </c>
      <c r="C141" s="6" t="s">
        <v>216</v>
      </c>
      <c r="D141" s="6">
        <v>12</v>
      </c>
      <c r="E141" s="6">
        <v>10</v>
      </c>
      <c r="F141" s="6">
        <f>14*1.25</f>
        <v>17.5</v>
      </c>
      <c r="G141" s="6">
        <v>120</v>
      </c>
      <c r="H141" s="6">
        <v>8</v>
      </c>
      <c r="I141" s="6">
        <v>10</v>
      </c>
      <c r="J141" s="6">
        <v>36</v>
      </c>
      <c r="K141" s="6">
        <v>3</v>
      </c>
    </row>
    <row r="142" spans="1:11" ht="12" customHeight="1">
      <c r="A142" s="6">
        <v>19.1</v>
      </c>
      <c r="B142" s="6" t="s">
        <v>229</v>
      </c>
      <c r="C142" s="6" t="s">
        <v>230</v>
      </c>
      <c r="D142" s="6">
        <v>12</v>
      </c>
      <c r="E142" s="6">
        <v>10</v>
      </c>
      <c r="F142" s="6">
        <f>16*1.25</f>
        <v>20</v>
      </c>
      <c r="G142" s="6">
        <v>225</v>
      </c>
      <c r="H142" s="6">
        <v>8</v>
      </c>
      <c r="I142" s="6">
        <v>12</v>
      </c>
      <c r="J142" s="6">
        <v>40</v>
      </c>
      <c r="K142" s="6">
        <v>3</v>
      </c>
    </row>
    <row r="143" spans="1:11" ht="12" customHeight="1">
      <c r="A143" s="6">
        <v>19.2</v>
      </c>
      <c r="B143" s="6" t="s">
        <v>229</v>
      </c>
      <c r="C143" s="6" t="s">
        <v>236</v>
      </c>
      <c r="D143" s="6">
        <v>14</v>
      </c>
      <c r="E143" s="6">
        <v>10</v>
      </c>
      <c r="F143" s="6">
        <f>22*1.25</f>
        <v>27.5</v>
      </c>
      <c r="G143" s="6">
        <v>225</v>
      </c>
      <c r="H143" s="6">
        <v>9</v>
      </c>
      <c r="I143" s="6">
        <v>12</v>
      </c>
      <c r="J143" s="6">
        <v>40</v>
      </c>
      <c r="K143" s="6">
        <v>3</v>
      </c>
    </row>
    <row r="144" spans="1:11" ht="12" customHeight="1">
      <c r="A144" s="6">
        <v>19.3</v>
      </c>
      <c r="B144" s="6" t="s">
        <v>229</v>
      </c>
      <c r="C144" s="6" t="s">
        <v>240</v>
      </c>
      <c r="D144" s="6">
        <v>12</v>
      </c>
      <c r="E144" s="6">
        <v>14</v>
      </c>
      <c r="F144" s="6">
        <v>25</v>
      </c>
      <c r="G144" s="6">
        <v>220</v>
      </c>
      <c r="H144" s="6">
        <v>10</v>
      </c>
      <c r="I144" s="6">
        <v>12</v>
      </c>
      <c r="J144" s="6">
        <v>24</v>
      </c>
      <c r="K144" s="6">
        <v>3</v>
      </c>
    </row>
    <row r="145" spans="1:11" ht="12" customHeight="1">
      <c r="A145" s="6">
        <v>19.4</v>
      </c>
      <c r="B145" s="6" t="s">
        <v>229</v>
      </c>
      <c r="C145" s="6" t="s">
        <v>243</v>
      </c>
      <c r="D145" s="6">
        <v>15</v>
      </c>
      <c r="E145" s="6">
        <v>9</v>
      </c>
      <c r="F145" s="6">
        <v>20</v>
      </c>
      <c r="G145" s="6">
        <v>180</v>
      </c>
      <c r="H145" s="6">
        <v>10</v>
      </c>
      <c r="I145" s="6">
        <v>13</v>
      </c>
      <c r="J145" s="6">
        <v>32</v>
      </c>
      <c r="K145" s="6">
        <v>3</v>
      </c>
    </row>
    <row r="146" spans="1:11" ht="12" customHeight="1">
      <c r="A146" s="6">
        <v>19.5</v>
      </c>
      <c r="B146" s="6" t="s">
        <v>229</v>
      </c>
      <c r="C146" s="6" t="s">
        <v>258</v>
      </c>
      <c r="D146" s="6">
        <v>12</v>
      </c>
      <c r="E146" s="6">
        <v>12</v>
      </c>
      <c r="F146" s="6">
        <v>25</v>
      </c>
      <c r="G146" s="6">
        <v>210</v>
      </c>
      <c r="H146" s="6">
        <v>10</v>
      </c>
      <c r="I146" s="6">
        <v>14</v>
      </c>
      <c r="J146" s="6">
        <v>32</v>
      </c>
      <c r="K146" s="6">
        <v>3</v>
      </c>
    </row>
    <row r="147" spans="1:11" ht="12" customHeight="1">
      <c r="A147" s="6">
        <v>1.9</v>
      </c>
      <c r="B147" s="6" t="s">
        <v>114</v>
      </c>
      <c r="C147" s="6" t="s">
        <v>93</v>
      </c>
      <c r="D147" s="6">
        <v>14</v>
      </c>
      <c r="E147" s="6">
        <v>12</v>
      </c>
      <c r="F147" s="6">
        <f>22*1.25</f>
        <v>27.5</v>
      </c>
      <c r="G147" s="6">
        <v>300</v>
      </c>
      <c r="H147" s="6">
        <v>11</v>
      </c>
      <c r="I147" s="6">
        <v>16</v>
      </c>
      <c r="J147" s="6">
        <v>40</v>
      </c>
      <c r="K147" s="6">
        <v>4</v>
      </c>
    </row>
    <row r="148" spans="1:11" ht="12" customHeight="1">
      <c r="A148" s="6">
        <v>2.9</v>
      </c>
      <c r="B148" s="6" t="s">
        <v>115</v>
      </c>
      <c r="C148" s="6" t="s">
        <v>20</v>
      </c>
      <c r="D148" s="6">
        <v>15</v>
      </c>
      <c r="E148" s="6">
        <v>15</v>
      </c>
      <c r="F148" s="6">
        <v>32</v>
      </c>
      <c r="G148" s="6">
        <v>300</v>
      </c>
      <c r="H148" s="6">
        <v>12</v>
      </c>
      <c r="I148" s="6">
        <v>12</v>
      </c>
      <c r="J148" s="6">
        <v>36</v>
      </c>
      <c r="K148" s="6">
        <v>4</v>
      </c>
    </row>
    <row r="149" spans="1:11" ht="12" customHeight="1">
      <c r="A149" s="6">
        <v>3.9</v>
      </c>
      <c r="B149" s="6" t="s">
        <v>116</v>
      </c>
      <c r="C149" s="6" t="s">
        <v>26</v>
      </c>
      <c r="D149" s="6">
        <v>12</v>
      </c>
      <c r="E149" s="6">
        <v>17</v>
      </c>
      <c r="F149" s="6">
        <v>16</v>
      </c>
      <c r="G149" s="6">
        <v>260</v>
      </c>
      <c r="H149" s="6">
        <v>7</v>
      </c>
      <c r="I149" s="6">
        <v>18</v>
      </c>
      <c r="J149" s="6">
        <v>28</v>
      </c>
      <c r="K149" s="6">
        <v>4</v>
      </c>
    </row>
    <row r="150" spans="1:11" ht="12" customHeight="1">
      <c r="A150" s="6">
        <v>4.9</v>
      </c>
      <c r="B150" s="6" t="s">
        <v>117</v>
      </c>
      <c r="C150" s="6" t="s">
        <v>34</v>
      </c>
      <c r="D150" s="6">
        <v>16</v>
      </c>
      <c r="E150" s="6">
        <v>14</v>
      </c>
      <c r="F150" s="6">
        <v>32</v>
      </c>
      <c r="G150" s="6">
        <v>300</v>
      </c>
      <c r="H150" s="6">
        <v>15</v>
      </c>
      <c r="I150" s="6">
        <v>14</v>
      </c>
      <c r="J150" s="6">
        <v>32</v>
      </c>
      <c r="K150" s="6">
        <v>4</v>
      </c>
    </row>
    <row r="151" spans="1:11" ht="12" customHeight="1">
      <c r="A151" s="6">
        <v>5.9</v>
      </c>
      <c r="B151" s="6" t="s">
        <v>165</v>
      </c>
      <c r="C151" s="6" t="s">
        <v>174</v>
      </c>
      <c r="D151" s="6">
        <v>9</v>
      </c>
      <c r="E151" s="6">
        <v>10</v>
      </c>
      <c r="F151" s="6">
        <v>25</v>
      </c>
      <c r="G151" s="6">
        <v>300</v>
      </c>
      <c r="H151" s="6">
        <v>4</v>
      </c>
      <c r="I151" s="6">
        <v>10</v>
      </c>
      <c r="J151" s="6">
        <v>40</v>
      </c>
      <c r="K151" s="6">
        <v>4</v>
      </c>
    </row>
    <row r="152" spans="1:11" ht="12" customHeight="1">
      <c r="A152" s="6">
        <v>6.9</v>
      </c>
      <c r="B152" s="6" t="s">
        <v>118</v>
      </c>
      <c r="C152" s="6" t="s">
        <v>40</v>
      </c>
      <c r="D152" s="6">
        <v>15</v>
      </c>
      <c r="E152" s="6">
        <v>10</v>
      </c>
      <c r="F152" s="6">
        <f>30*1.25</f>
        <v>37.5</v>
      </c>
      <c r="G152" s="6">
        <v>280</v>
      </c>
      <c r="H152" s="6">
        <v>12</v>
      </c>
      <c r="I152" s="6">
        <v>10</v>
      </c>
      <c r="J152" s="6">
        <v>40</v>
      </c>
      <c r="K152" s="6">
        <v>4</v>
      </c>
    </row>
    <row r="153" spans="1:11" ht="12" customHeight="1">
      <c r="A153" s="6">
        <v>7.9</v>
      </c>
      <c r="B153" s="6" t="s">
        <v>119</v>
      </c>
      <c r="C153" s="6" t="s">
        <v>47</v>
      </c>
      <c r="D153" s="6">
        <v>16</v>
      </c>
      <c r="E153" s="6">
        <v>12</v>
      </c>
      <c r="F153" s="6">
        <f>25*1.25</f>
        <v>31.25</v>
      </c>
      <c r="G153" s="6">
        <v>300</v>
      </c>
      <c r="H153" s="6">
        <v>10</v>
      </c>
      <c r="I153" s="6">
        <v>14</v>
      </c>
      <c r="J153" s="6">
        <v>40</v>
      </c>
      <c r="K153" s="6">
        <v>4</v>
      </c>
    </row>
    <row r="154" spans="1:11" ht="12" customHeight="1">
      <c r="A154" s="6">
        <v>8.9</v>
      </c>
      <c r="B154" s="6" t="s">
        <v>120</v>
      </c>
      <c r="C154" s="6" t="s">
        <v>55</v>
      </c>
      <c r="D154" s="6">
        <v>15</v>
      </c>
      <c r="E154" s="6">
        <v>12</v>
      </c>
      <c r="F154" s="6">
        <v>25</v>
      </c>
      <c r="G154" s="6">
        <v>280</v>
      </c>
      <c r="H154" s="6">
        <v>12</v>
      </c>
      <c r="I154" s="6">
        <v>12</v>
      </c>
      <c r="J154" s="6">
        <v>50</v>
      </c>
      <c r="K154" s="6">
        <v>4</v>
      </c>
    </row>
    <row r="155" spans="1:11" ht="12" customHeight="1">
      <c r="A155" s="6">
        <v>9.9</v>
      </c>
      <c r="B155" s="6" t="s">
        <v>121</v>
      </c>
      <c r="C155" s="6" t="s">
        <v>63</v>
      </c>
      <c r="D155" s="6">
        <v>15</v>
      </c>
      <c r="E155" s="6">
        <v>12</v>
      </c>
      <c r="F155" s="6">
        <v>26</v>
      </c>
      <c r="G155" s="6">
        <v>300</v>
      </c>
      <c r="H155" s="6">
        <v>10</v>
      </c>
      <c r="I155" s="6">
        <v>16</v>
      </c>
      <c r="J155" s="6">
        <v>32</v>
      </c>
      <c r="K155" s="6">
        <v>4</v>
      </c>
    </row>
    <row r="156" spans="1:11" ht="12" customHeight="1">
      <c r="A156" s="6">
        <v>10.9</v>
      </c>
      <c r="B156" s="6" t="s">
        <v>190</v>
      </c>
      <c r="C156" s="6" t="s">
        <v>198</v>
      </c>
      <c r="D156" s="6">
        <v>16</v>
      </c>
      <c r="E156" s="6">
        <v>11</v>
      </c>
      <c r="F156" s="6">
        <f>26*1.25</f>
        <v>32.5</v>
      </c>
      <c r="G156" s="6">
        <v>300</v>
      </c>
      <c r="H156" s="6">
        <v>10</v>
      </c>
      <c r="I156" s="6">
        <v>12</v>
      </c>
      <c r="J156" s="6">
        <v>40</v>
      </c>
      <c r="K156" s="6">
        <v>4</v>
      </c>
    </row>
    <row r="157" spans="1:11" ht="12" customHeight="1">
      <c r="A157" s="6">
        <v>11.9</v>
      </c>
      <c r="B157" s="6" t="s">
        <v>122</v>
      </c>
      <c r="C157" s="6" t="s">
        <v>69</v>
      </c>
      <c r="D157" s="6">
        <v>13</v>
      </c>
      <c r="E157" s="6">
        <v>13</v>
      </c>
      <c r="F157" s="6">
        <f>26*1.25</f>
        <v>32.5</v>
      </c>
      <c r="G157" s="6">
        <v>290</v>
      </c>
      <c r="H157" s="6">
        <v>13</v>
      </c>
      <c r="I157" s="6">
        <v>13</v>
      </c>
      <c r="J157" s="6">
        <v>32</v>
      </c>
      <c r="K157" s="6">
        <v>4</v>
      </c>
    </row>
    <row r="158" spans="1:11" ht="12" customHeight="1">
      <c r="A158" s="6">
        <v>12.9</v>
      </c>
      <c r="B158" s="6" t="s">
        <v>123</v>
      </c>
      <c r="C158" s="6" t="s">
        <v>75</v>
      </c>
      <c r="D158" s="6">
        <v>16</v>
      </c>
      <c r="E158" s="6">
        <v>11</v>
      </c>
      <c r="F158" s="6">
        <v>30</v>
      </c>
      <c r="G158" s="6">
        <v>280</v>
      </c>
      <c r="H158" s="6">
        <v>14</v>
      </c>
      <c r="I158" s="6">
        <v>12</v>
      </c>
      <c r="J158" s="6">
        <v>40</v>
      </c>
      <c r="K158" s="6">
        <v>4</v>
      </c>
    </row>
    <row r="159" spans="1:11" ht="12" customHeight="1">
      <c r="A159" s="6">
        <v>13.9</v>
      </c>
      <c r="B159" s="6" t="s">
        <v>124</v>
      </c>
      <c r="C159" s="6" t="s">
        <v>82</v>
      </c>
      <c r="D159" s="6">
        <v>5</v>
      </c>
      <c r="E159" s="6">
        <v>12</v>
      </c>
      <c r="F159" s="6">
        <f>20*1.25</f>
        <v>25</v>
      </c>
      <c r="G159" s="6">
        <v>280</v>
      </c>
      <c r="H159" s="6">
        <v>2</v>
      </c>
      <c r="I159" s="6">
        <v>15</v>
      </c>
      <c r="J159" s="6">
        <v>32</v>
      </c>
      <c r="K159" s="6">
        <v>4</v>
      </c>
    </row>
    <row r="160" spans="1:11" ht="12" customHeight="1">
      <c r="A160" s="6">
        <v>14.9</v>
      </c>
      <c r="B160" s="6" t="s">
        <v>125</v>
      </c>
      <c r="C160" s="6" t="s">
        <v>88</v>
      </c>
      <c r="D160" s="6">
        <v>17</v>
      </c>
      <c r="E160" s="6">
        <v>8</v>
      </c>
      <c r="F160" s="6">
        <v>30</v>
      </c>
      <c r="G160" s="6">
        <v>280</v>
      </c>
      <c r="H160" s="6">
        <v>13</v>
      </c>
      <c r="I160" s="6">
        <v>12</v>
      </c>
      <c r="J160" s="6">
        <v>28</v>
      </c>
      <c r="K160" s="6">
        <v>4</v>
      </c>
    </row>
    <row r="161" spans="1:11" ht="12" customHeight="1">
      <c r="A161" s="6">
        <v>15.9</v>
      </c>
      <c r="B161" s="6" t="s">
        <v>209</v>
      </c>
      <c r="C161" s="6" t="s">
        <v>217</v>
      </c>
      <c r="D161" s="6">
        <v>15</v>
      </c>
      <c r="E161" s="6">
        <v>15</v>
      </c>
      <c r="F161" s="6">
        <v>30</v>
      </c>
      <c r="G161" s="6">
        <v>300</v>
      </c>
      <c r="H161" s="6">
        <v>13</v>
      </c>
      <c r="I161" s="6">
        <v>13</v>
      </c>
      <c r="J161" s="6">
        <v>28</v>
      </c>
      <c r="K161" s="6">
        <v>4</v>
      </c>
    </row>
    <row r="162" spans="1:11" ht="12" customHeight="1">
      <c r="A162" s="6">
        <v>20.1</v>
      </c>
      <c r="B162" s="6" t="s">
        <v>229</v>
      </c>
      <c r="C162" s="6" t="s">
        <v>231</v>
      </c>
      <c r="D162" s="6">
        <v>17</v>
      </c>
      <c r="E162" s="6">
        <v>13</v>
      </c>
      <c r="F162" s="6">
        <f>28*1.25</f>
        <v>35</v>
      </c>
      <c r="G162" s="6">
        <v>330</v>
      </c>
      <c r="H162" s="6">
        <v>11</v>
      </c>
      <c r="I162" s="6">
        <v>13</v>
      </c>
      <c r="J162" s="6">
        <v>40</v>
      </c>
      <c r="K162" s="6">
        <v>4</v>
      </c>
    </row>
    <row r="163" spans="1:11" ht="12" customHeight="1">
      <c r="A163" s="6">
        <v>20.2</v>
      </c>
      <c r="B163" s="6" t="s">
        <v>229</v>
      </c>
      <c r="C163" s="6" t="s">
        <v>232</v>
      </c>
      <c r="D163" s="6">
        <v>13</v>
      </c>
      <c r="E163" s="6">
        <v>14</v>
      </c>
      <c r="F163" s="6">
        <v>32</v>
      </c>
      <c r="G163" s="6">
        <v>300</v>
      </c>
      <c r="H163" s="6">
        <v>12</v>
      </c>
      <c r="I163" s="6">
        <v>14</v>
      </c>
      <c r="J163" s="6">
        <v>36</v>
      </c>
      <c r="K163" s="6">
        <v>4</v>
      </c>
    </row>
    <row r="164" spans="1:11" ht="12" customHeight="1">
      <c r="A164" s="6">
        <v>20.3</v>
      </c>
      <c r="B164" s="6" t="s">
        <v>229</v>
      </c>
      <c r="C164" s="6" t="s">
        <v>233</v>
      </c>
      <c r="D164" s="6">
        <v>17</v>
      </c>
      <c r="E164" s="6">
        <v>13</v>
      </c>
      <c r="F164" s="6">
        <f>28*1.25</f>
        <v>35</v>
      </c>
      <c r="G164" s="6">
        <v>330</v>
      </c>
      <c r="H164" s="6">
        <v>11</v>
      </c>
      <c r="I164" s="6">
        <v>13</v>
      </c>
      <c r="J164" s="6">
        <v>40</v>
      </c>
      <c r="K164" s="6">
        <v>4</v>
      </c>
    </row>
    <row r="165" spans="1:11" ht="12" customHeight="1">
      <c r="A165" s="6">
        <v>20.4</v>
      </c>
      <c r="B165" s="6" t="s">
        <v>229</v>
      </c>
      <c r="C165" s="6" t="s">
        <v>234</v>
      </c>
      <c r="D165" s="6">
        <v>16</v>
      </c>
      <c r="E165" s="6">
        <v>12</v>
      </c>
      <c r="F165" s="6">
        <f>35*1.25</f>
        <v>43.75</v>
      </c>
      <c r="G165" s="6">
        <v>350</v>
      </c>
      <c r="H165" s="6">
        <v>12</v>
      </c>
      <c r="I165" s="6">
        <v>16</v>
      </c>
      <c r="J165" s="6">
        <v>40</v>
      </c>
      <c r="K165" s="6">
        <v>4</v>
      </c>
    </row>
    <row r="166" spans="1:11" ht="12" customHeight="1">
      <c r="A166" s="6">
        <v>20.5</v>
      </c>
      <c r="B166" s="6" t="s">
        <v>229</v>
      </c>
      <c r="C166" s="6" t="s">
        <v>244</v>
      </c>
      <c r="D166" s="6">
        <v>16</v>
      </c>
      <c r="E166" s="6">
        <v>12</v>
      </c>
      <c r="F166" s="6">
        <f>35*1.25</f>
        <v>43.75</v>
      </c>
      <c r="G166" s="6">
        <v>350</v>
      </c>
      <c r="H166" s="6">
        <v>12</v>
      </c>
      <c r="I166" s="6">
        <v>16</v>
      </c>
      <c r="J166" s="6">
        <v>40</v>
      </c>
      <c r="K166" s="6">
        <v>4</v>
      </c>
    </row>
    <row r="167" spans="1:11" ht="12" customHeight="1">
      <c r="A167" s="6">
        <v>20.6</v>
      </c>
      <c r="B167" s="6" t="s">
        <v>229</v>
      </c>
      <c r="C167" s="6" t="s">
        <v>245</v>
      </c>
      <c r="D167" s="6">
        <v>14</v>
      </c>
      <c r="E167" s="6">
        <v>10</v>
      </c>
      <c r="F167" s="6">
        <v>30</v>
      </c>
      <c r="G167" s="6">
        <v>270</v>
      </c>
      <c r="H167" s="6">
        <v>11</v>
      </c>
      <c r="I167" s="6">
        <v>14</v>
      </c>
      <c r="J167" s="6">
        <v>40</v>
      </c>
      <c r="K167" s="6">
        <v>4</v>
      </c>
    </row>
    <row r="168" spans="1:11" ht="12" customHeight="1">
      <c r="A168" s="6">
        <v>20.7</v>
      </c>
      <c r="B168" s="6" t="s">
        <v>229</v>
      </c>
      <c r="C168" s="6" t="s">
        <v>247</v>
      </c>
      <c r="D168" s="6">
        <v>14</v>
      </c>
      <c r="E168" s="6">
        <v>12</v>
      </c>
      <c r="F168" s="6">
        <f>26*1.25</f>
        <v>32.5</v>
      </c>
      <c r="G168" s="6">
        <v>330</v>
      </c>
      <c r="H168" s="6">
        <v>12</v>
      </c>
      <c r="I168" s="6">
        <v>13</v>
      </c>
      <c r="J168" s="6">
        <v>40</v>
      </c>
      <c r="K168" s="6">
        <v>4</v>
      </c>
    </row>
    <row r="169" spans="1:11" ht="12" customHeight="1">
      <c r="A169" s="6">
        <v>20.8</v>
      </c>
      <c r="B169" s="6" t="s">
        <v>229</v>
      </c>
      <c r="C169" s="6" t="s">
        <v>253</v>
      </c>
      <c r="D169" s="6">
        <v>16</v>
      </c>
      <c r="E169" s="6">
        <v>12</v>
      </c>
      <c r="F169" s="6">
        <f>26*1.25</f>
        <v>32.5</v>
      </c>
      <c r="G169" s="6">
        <v>330</v>
      </c>
      <c r="H169" s="6">
        <v>10</v>
      </c>
      <c r="I169" s="6">
        <v>14</v>
      </c>
      <c r="J169" s="6">
        <v>40</v>
      </c>
      <c r="K169" s="6">
        <v>4</v>
      </c>
    </row>
    <row r="170" spans="1:11" ht="12" customHeight="1">
      <c r="A170" s="6">
        <v>20.9</v>
      </c>
      <c r="B170" s="6" t="s">
        <v>229</v>
      </c>
      <c r="C170" s="6" t="s">
        <v>254</v>
      </c>
      <c r="D170" s="6">
        <v>14</v>
      </c>
      <c r="E170" s="6">
        <v>12</v>
      </c>
      <c r="F170" s="6">
        <v>30</v>
      </c>
      <c r="G170" s="6">
        <v>220</v>
      </c>
      <c r="H170" s="6">
        <v>12</v>
      </c>
      <c r="I170" s="6">
        <v>15</v>
      </c>
      <c r="J170" s="6">
        <v>30</v>
      </c>
      <c r="K170" s="6">
        <v>4</v>
      </c>
    </row>
    <row r="171" spans="3:8" ht="12" customHeight="1">
      <c r="C171" s="5" t="s">
        <v>277</v>
      </c>
      <c r="D171" s="12">
        <f>AVERAGE(D2:D54)</f>
        <v>6.849056603773585</v>
      </c>
      <c r="E171" s="12">
        <f>AVERAGE(E2:E54)</f>
        <v>5.490566037735849</v>
      </c>
      <c r="F171" s="12"/>
      <c r="G171" s="12"/>
      <c r="H171" s="12">
        <f>AVERAGE(H2:H54)</f>
        <v>6.09433962264151</v>
      </c>
    </row>
    <row r="172" spans="3:8" ht="12" customHeight="1">
      <c r="C172" s="5" t="s">
        <v>278</v>
      </c>
      <c r="D172" s="12">
        <f>AVERAGE(D55:D96)</f>
        <v>8.785714285714286</v>
      </c>
      <c r="E172" s="12">
        <f>AVERAGE(E55:E96)</f>
        <v>7.738095238095238</v>
      </c>
      <c r="F172" s="12"/>
      <c r="G172" s="12"/>
      <c r="H172" s="12">
        <f>AVERAGE(H55:H96)</f>
        <v>7.238095238095238</v>
      </c>
    </row>
    <row r="173" spans="3:8" ht="12" customHeight="1">
      <c r="C173" s="5" t="s">
        <v>279</v>
      </c>
      <c r="D173" s="12">
        <f>AVERAGE(D97:D146)</f>
        <v>11.62</v>
      </c>
      <c r="E173" s="12">
        <f>AVERAGE(E97:E146)</f>
        <v>10.2</v>
      </c>
      <c r="F173" s="12"/>
      <c r="G173" s="12"/>
      <c r="H173" s="12">
        <f>AVERAGE(H97:H146)</f>
        <v>8.44</v>
      </c>
    </row>
    <row r="174" spans="3:8" ht="12" customHeight="1">
      <c r="C174" s="5" t="s">
        <v>280</v>
      </c>
      <c r="D174" s="12">
        <f>AVERAGE(D147:D170)</f>
        <v>14.416666666666666</v>
      </c>
      <c r="E174" s="12">
        <f>AVERAGE(E147:E170)</f>
        <v>12.25</v>
      </c>
      <c r="F174" s="12"/>
      <c r="G174" s="12"/>
      <c r="H174" s="12">
        <f>AVERAGE(H147:H170)</f>
        <v>10.875</v>
      </c>
    </row>
    <row r="175" spans="3:8" ht="12" customHeight="1">
      <c r="C175" s="5" t="s">
        <v>281</v>
      </c>
      <c r="D175" s="12">
        <f>((D171*3)+(D172*4)+(D173*4)+(D174*2))/13</f>
        <v>10.077181560577788</v>
      </c>
      <c r="E175" s="12">
        <f>((E171*3)+(E172*4)+(E173*4)+(E174*2))/13</f>
        <v>8.671083005045269</v>
      </c>
      <c r="F175" s="12"/>
      <c r="G175" s="12"/>
      <c r="H175" s="12">
        <f>((H171*3)+(H172*4)+(H173*4)+(H174*2))/13</f>
        <v>7.903492293869652</v>
      </c>
    </row>
    <row r="176" spans="3:8" ht="12" customHeight="1">
      <c r="C176" s="5" t="s">
        <v>282</v>
      </c>
      <c r="D176" s="12">
        <f>((D171*2)+(D172*3)+(D173*3)+(D174*1))/9</f>
        <v>9.925769192372966</v>
      </c>
      <c r="E176" s="12">
        <f>((E171*2)+(E172*3)+(E173*3)+(E174*1))/9</f>
        <v>8.560601976639711</v>
      </c>
      <c r="F176" s="12"/>
      <c r="G176" s="12"/>
      <c r="H176" s="12">
        <f>((H171*2)+(H172*3)+(H173*3)+(H174*1))/9</f>
        <v>7.788662773285416</v>
      </c>
    </row>
    <row r="177" spans="3:8" ht="12" customHeight="1">
      <c r="C177" s="16" t="s">
        <v>283</v>
      </c>
      <c r="D177" s="17">
        <f>(D175+D176)/2</f>
        <v>10.001475376475376</v>
      </c>
      <c r="E177" s="17">
        <f>(E175+E176)/2</f>
        <v>8.615842490842489</v>
      </c>
      <c r="F177" s="17"/>
      <c r="G177" s="17"/>
      <c r="H177" s="17">
        <f>(H175+H176)/2</f>
        <v>7.8460775335775335</v>
      </c>
    </row>
    <row r="178" ht="12" customHeight="1"/>
  </sheetData>
  <printOptions/>
  <pageMargins left="0.75" right="0.75" top="1" bottom="1" header="0.5" footer="0.5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Guy Banham</cp:lastModifiedBy>
  <cp:lastPrinted>2003-09-14T12:47:41Z</cp:lastPrinted>
  <dcterms:created xsi:type="dcterms:W3CDTF">1996-10-14T23:33:28Z</dcterms:created>
  <dcterms:modified xsi:type="dcterms:W3CDTF">2003-09-20T15:37:01Z</dcterms:modified>
  <cp:category/>
  <cp:version/>
  <cp:contentType/>
  <cp:contentStatus/>
</cp:coreProperties>
</file>